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3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4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J:\0_Emission Inventory\2024_Inventory\5_Summary_Files\"/>
    </mc:Choice>
  </mc:AlternateContent>
  <xr:revisionPtr revIDLastSave="0" documentId="13_ncr:1_{8BCB0B51-82F9-4A2A-88F0-D55F806423EA}" xr6:coauthVersionLast="47" xr6:coauthVersionMax="47" xr10:uidLastSave="{00000000-0000-0000-0000-000000000000}"/>
  <bookViews>
    <workbookView xWindow="-120" yWindow="-120" windowWidth="29040" windowHeight="15840" xr2:uid="{A73F96A8-C255-42F7-9BD8-620D5D783E38}"/>
  </bookViews>
  <sheets>
    <sheet name="Upplýsingar um skjalið" sheetId="2" r:id="rId1"/>
    <sheet name="Losun eftir skuldbindingum" sheetId="6" r:id="rId2"/>
    <sheet name="Talnagögn (eftir skuldb.)" sheetId="7" r:id="rId3"/>
    <sheet name="Losun (samantekt)" sheetId="3" r:id="rId4"/>
    <sheet name="Losun (sundurliðun)" sheetId="4" r:id="rId5"/>
    <sheet name="Talnagögn" sheetId="5" r:id="rId6"/>
    <sheet name="Kökurit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7" i="6" l="1"/>
  <c r="H117" i="6"/>
  <c r="H7" i="8" l="1"/>
  <c r="G26" i="8"/>
  <c r="G16" i="8"/>
  <c r="H6" i="8" l="1"/>
  <c r="H5" i="8"/>
  <c r="H4" i="8"/>
  <c r="H3" i="8"/>
  <c r="H37" i="8" l="1"/>
  <c r="H36" i="8"/>
  <c r="H35" i="8"/>
  <c r="H34" i="8"/>
  <c r="H33" i="8"/>
  <c r="G46" i="8" l="1"/>
  <c r="G56" i="8"/>
  <c r="G61" i="8" l="1"/>
  <c r="H14" i="8" l="1"/>
  <c r="H25" i="8"/>
  <c r="H11" i="8"/>
  <c r="H29" i="8"/>
  <c r="H10" i="8"/>
  <c r="H28" i="8"/>
  <c r="H27" i="8"/>
  <c r="H22" i="8"/>
  <c r="H19" i="8"/>
  <c r="H24" i="8"/>
  <c r="H18" i="8"/>
  <c r="H9" i="8"/>
  <c r="H30" i="8"/>
  <c r="H15" i="8"/>
  <c r="H23" i="8"/>
  <c r="H17" i="8"/>
  <c r="H13" i="8"/>
  <c r="H20" i="8"/>
  <c r="H21" i="8"/>
  <c r="H12" i="8"/>
  <c r="H31" i="8"/>
  <c r="H16" i="8"/>
  <c r="H26" i="8"/>
  <c r="H41" i="8"/>
  <c r="H44" i="8" l="1"/>
  <c r="H51" i="8"/>
  <c r="H46" i="8"/>
  <c r="H43" i="8"/>
  <c r="H60" i="8"/>
  <c r="H55" i="8"/>
  <c r="H45" i="8"/>
  <c r="H54" i="8"/>
  <c r="H39" i="8"/>
  <c r="H57" i="8"/>
  <c r="H58" i="8"/>
  <c r="H47" i="8"/>
  <c r="H53" i="8"/>
  <c r="H48" i="8"/>
  <c r="H49" i="8"/>
  <c r="H42" i="8"/>
  <c r="H50" i="8"/>
  <c r="H40" i="8"/>
  <c r="H61" i="8"/>
  <c r="H59" i="8"/>
  <c r="H52" i="8"/>
  <c r="H56" i="8"/>
  <c r="I30" i="7" l="1"/>
  <c r="R30" i="7"/>
  <c r="J30" i="7"/>
  <c r="U30" i="7"/>
  <c r="S30" i="7"/>
  <c r="K30" i="7"/>
  <c r="T30" i="7"/>
  <c r="Q30" i="7"/>
  <c r="H30" i="7"/>
  <c r="G30" i="7"/>
  <c r="F30" i="7"/>
  <c r="E30" i="7"/>
  <c r="L30" i="7"/>
  <c r="O30" i="7"/>
  <c r="N30" i="7"/>
  <c r="P30" i="7"/>
  <c r="M30" i="7"/>
  <c r="D30" i="7"/>
  <c r="E20" i="7" l="1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D20" i="7"/>
  <c r="A11" i="7"/>
  <c r="A19" i="7" l="1"/>
  <c r="A37" i="7"/>
  <c r="T34" i="7"/>
  <c r="H34" i="7"/>
  <c r="S34" i="7"/>
  <c r="G34" i="7"/>
  <c r="R34" i="7"/>
  <c r="F34" i="7"/>
  <c r="Q34" i="7"/>
  <c r="E34" i="7"/>
  <c r="P34" i="7"/>
  <c r="O34" i="7"/>
  <c r="N34" i="7"/>
  <c r="M34" i="7"/>
  <c r="L34" i="7"/>
  <c r="K34" i="7"/>
  <c r="J34" i="7"/>
  <c r="U34" i="7"/>
  <c r="I34" i="7"/>
  <c r="F12" i="6" l="1"/>
  <c r="I12" i="6"/>
  <c r="D12" i="6"/>
  <c r="H12" i="6"/>
  <c r="G12" i="6"/>
  <c r="E6" i="7" l="1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F62" i="6" l="1"/>
  <c r="H62" i="6"/>
  <c r="D62" i="6"/>
  <c r="G62" i="6"/>
  <c r="I62" i="6"/>
  <c r="U6" i="7"/>
  <c r="H65" i="6"/>
  <c r="H64" i="6"/>
  <c r="D64" i="6"/>
  <c r="D15" i="6"/>
  <c r="I65" i="6"/>
  <c r="G64" i="6"/>
  <c r="I64" i="6"/>
  <c r="F64" i="6"/>
  <c r="F13" i="6"/>
  <c r="I13" i="6"/>
  <c r="D13" i="6"/>
  <c r="H13" i="6"/>
  <c r="G13" i="6"/>
  <c r="F61" i="6"/>
  <c r="H61" i="6"/>
  <c r="D61" i="6"/>
  <c r="G61" i="6"/>
  <c r="I61" i="6"/>
  <c r="F63" i="6"/>
  <c r="H63" i="6"/>
  <c r="D63" i="6"/>
  <c r="G63" i="6"/>
  <c r="I63" i="6"/>
  <c r="F60" i="6"/>
  <c r="H60" i="6"/>
  <c r="D60" i="6"/>
  <c r="G60" i="6"/>
  <c r="I60" i="6"/>
  <c r="D6" i="7"/>
  <c r="B45" i="5"/>
  <c r="B46" i="5"/>
  <c r="B44" i="5"/>
  <c r="H16" i="6" l="1"/>
  <c r="I16" i="6"/>
  <c r="M251" i="4"/>
  <c r="J251" i="4"/>
  <c r="G251" i="4"/>
  <c r="O251" i="4"/>
  <c r="L251" i="4"/>
  <c r="I251" i="4"/>
  <c r="M461" i="4"/>
  <c r="G461" i="4"/>
  <c r="L461" i="4"/>
  <c r="D461" i="4"/>
  <c r="J461" i="4"/>
  <c r="O461" i="4"/>
  <c r="I461" i="4"/>
  <c r="M395" i="4"/>
  <c r="D395" i="4"/>
  <c r="I395" i="4"/>
  <c r="L395" i="4"/>
  <c r="G395" i="4"/>
  <c r="O395" i="4"/>
  <c r="J395" i="4"/>
  <c r="M462" i="4"/>
  <c r="G462" i="4"/>
  <c r="L462" i="4"/>
  <c r="D462" i="4"/>
  <c r="J462" i="4"/>
  <c r="O462" i="4"/>
  <c r="I462" i="4"/>
  <c r="J255" i="4"/>
  <c r="G255" i="4"/>
  <c r="O255" i="4"/>
  <c r="L255" i="4"/>
  <c r="I255" i="4"/>
  <c r="M255" i="4"/>
  <c r="F15" i="6"/>
  <c r="I15" i="6"/>
  <c r="H15" i="6"/>
  <c r="G15" i="6"/>
  <c r="M396" i="4"/>
  <c r="D396" i="4"/>
  <c r="I396" i="4"/>
  <c r="L396" i="4"/>
  <c r="G396" i="4"/>
  <c r="O396" i="4"/>
  <c r="J396" i="4"/>
  <c r="J393" i="4"/>
  <c r="M393" i="4"/>
  <c r="L393" i="4"/>
  <c r="D393" i="4"/>
  <c r="I393" i="4"/>
  <c r="O393" i="4"/>
  <c r="G393" i="4"/>
  <c r="D394" i="4"/>
  <c r="I394" i="4"/>
  <c r="L394" i="4"/>
  <c r="M394" i="4"/>
  <c r="G394" i="4"/>
  <c r="J394" i="4"/>
  <c r="M460" i="4"/>
  <c r="G460" i="4"/>
  <c r="L460" i="4"/>
  <c r="D460" i="4"/>
  <c r="J460" i="4"/>
  <c r="O460" i="4"/>
  <c r="I460" i="4"/>
  <c r="D397" i="4"/>
  <c r="I397" i="4"/>
  <c r="L397" i="4"/>
  <c r="O397" i="4"/>
  <c r="G397" i="4"/>
  <c r="J397" i="4"/>
  <c r="M397" i="4"/>
  <c r="G112" i="4"/>
  <c r="M112" i="4"/>
  <c r="D112" i="4"/>
  <c r="J112" i="4"/>
  <c r="O112" i="4"/>
  <c r="I182" i="4"/>
  <c r="O182" i="4"/>
  <c r="G182" i="4"/>
  <c r="J182" i="4"/>
  <c r="M182" i="4"/>
  <c r="D182" i="4"/>
  <c r="L182" i="4"/>
  <c r="L114" i="4"/>
  <c r="I114" i="4"/>
  <c r="J114" i="4"/>
  <c r="M114" i="4"/>
  <c r="D114" i="4"/>
  <c r="O114" i="4"/>
  <c r="G114" i="4"/>
  <c r="J109" i="4"/>
  <c r="O109" i="4"/>
  <c r="G109" i="4"/>
  <c r="L109" i="4"/>
  <c r="I109" i="4"/>
  <c r="M109" i="4"/>
  <c r="D109" i="4"/>
  <c r="L115" i="4"/>
  <c r="I115" i="4"/>
  <c r="M115" i="4"/>
  <c r="D115" i="4"/>
  <c r="O115" i="4"/>
  <c r="J115" i="4"/>
  <c r="G115" i="4"/>
  <c r="O183" i="4"/>
  <c r="G183" i="4"/>
  <c r="J183" i="4"/>
  <c r="M183" i="4"/>
  <c r="D183" i="4"/>
  <c r="I183" i="4"/>
  <c r="L183" i="4"/>
  <c r="G113" i="4"/>
  <c r="L113" i="4"/>
  <c r="D113" i="4"/>
  <c r="I113" i="4"/>
  <c r="M113" i="4"/>
  <c r="J113" i="4"/>
  <c r="O113" i="4"/>
  <c r="O111" i="4"/>
  <c r="G111" i="4"/>
  <c r="L111" i="4"/>
  <c r="M111" i="4"/>
  <c r="I111" i="4"/>
  <c r="D111" i="4"/>
  <c r="J111" i="4"/>
  <c r="J185" i="4"/>
  <c r="M185" i="4"/>
  <c r="D185" i="4"/>
  <c r="L185" i="4"/>
  <c r="G185" i="4"/>
  <c r="O185" i="4"/>
  <c r="L181" i="4"/>
  <c r="O181" i="4"/>
  <c r="G181" i="4"/>
  <c r="J181" i="4"/>
  <c r="M181" i="4"/>
  <c r="D181" i="4"/>
  <c r="I181" i="4"/>
  <c r="D107" i="4"/>
  <c r="J107" i="4"/>
  <c r="O107" i="4"/>
  <c r="G107" i="4"/>
  <c r="L107" i="4"/>
  <c r="I107" i="4"/>
  <c r="M107" i="4"/>
  <c r="N55" i="5"/>
  <c r="U55" i="5"/>
  <c r="H51" i="5"/>
  <c r="AC51" i="5"/>
  <c r="AI59" i="5"/>
  <c r="AF55" i="5"/>
  <c r="F51" i="5"/>
  <c r="I55" i="5"/>
  <c r="J59" i="5"/>
  <c r="X51" i="5"/>
  <c r="AD59" i="5"/>
  <c r="E55" i="5"/>
  <c r="K51" i="5"/>
  <c r="Z51" i="5"/>
  <c r="G59" i="5"/>
  <c r="Q59" i="5"/>
  <c r="Z59" i="5"/>
  <c r="AD55" i="5"/>
  <c r="Y59" i="5"/>
  <c r="O59" i="5"/>
  <c r="AC55" i="5"/>
  <c r="S55" i="5"/>
  <c r="S51" i="5"/>
  <c r="AG51" i="5"/>
  <c r="O51" i="5"/>
  <c r="AF51" i="5"/>
  <c r="N51" i="5"/>
  <c r="U51" i="5"/>
  <c r="AE59" i="5"/>
  <c r="U59" i="5"/>
  <c r="AI55" i="5"/>
  <c r="Y55" i="5"/>
  <c r="T51" i="5"/>
  <c r="X59" i="5"/>
  <c r="N59" i="5"/>
  <c r="D59" i="5"/>
  <c r="AB55" i="5"/>
  <c r="R55" i="5"/>
  <c r="AH59" i="5"/>
  <c r="W59" i="5"/>
  <c r="M59" i="5"/>
  <c r="AA55" i="5"/>
  <c r="Q55" i="5"/>
  <c r="H55" i="5"/>
  <c r="W51" i="5"/>
  <c r="M51" i="5"/>
  <c r="E51" i="5"/>
  <c r="AG59" i="5"/>
  <c r="L59" i="5"/>
  <c r="P55" i="5"/>
  <c r="V51" i="5"/>
  <c r="D51" i="5"/>
  <c r="AF59" i="5"/>
  <c r="V59" i="5"/>
  <c r="K59" i="5"/>
  <c r="Z55" i="5"/>
  <c r="O55" i="5"/>
  <c r="G55" i="5"/>
  <c r="AD51" i="5"/>
  <c r="L51" i="5"/>
  <c r="F55" i="5"/>
  <c r="T59" i="5"/>
  <c r="AH55" i="5"/>
  <c r="X55" i="5"/>
  <c r="AC59" i="5"/>
  <c r="S59" i="5"/>
  <c r="I59" i="5"/>
  <c r="AG55" i="5"/>
  <c r="W55" i="5"/>
  <c r="D55" i="5"/>
  <c r="AB51" i="5"/>
  <c r="J51" i="5"/>
  <c r="R59" i="5"/>
  <c r="H59" i="5"/>
  <c r="V55" i="5"/>
  <c r="M55" i="5"/>
  <c r="AE51" i="5"/>
  <c r="AA51" i="5"/>
  <c r="R51" i="5"/>
  <c r="I51" i="5"/>
  <c r="AB59" i="5"/>
  <c r="L55" i="5"/>
  <c r="AA59" i="5"/>
  <c r="F59" i="5"/>
  <c r="AE55" i="5"/>
  <c r="K55" i="5"/>
  <c r="AI51" i="5"/>
  <c r="Y51" i="5"/>
  <c r="Q51" i="5"/>
  <c r="G51" i="5"/>
  <c r="P59" i="5"/>
  <c r="E59" i="5"/>
  <c r="T55" i="5"/>
  <c r="J55" i="5"/>
  <c r="AH51" i="5"/>
  <c r="P51" i="5"/>
  <c r="C59" i="5"/>
  <c r="C55" i="5"/>
  <c r="C51" i="5"/>
  <c r="N43" i="5"/>
  <c r="T43" i="5"/>
  <c r="AF43" i="5"/>
  <c r="H43" i="5"/>
  <c r="AA43" i="5"/>
  <c r="D43" i="5"/>
  <c r="AC43" i="5"/>
  <c r="J43" i="5"/>
  <c r="S43" i="5"/>
  <c r="I43" i="5"/>
  <c r="Y43" i="5"/>
  <c r="AI43" i="5"/>
  <c r="Z43" i="5"/>
  <c r="G43" i="5"/>
  <c r="W43" i="5"/>
  <c r="O43" i="5"/>
  <c r="V43" i="5"/>
  <c r="AH43" i="5"/>
  <c r="AG43" i="5"/>
  <c r="X43" i="5"/>
  <c r="K43" i="5"/>
  <c r="M43" i="5"/>
  <c r="AE43" i="5"/>
  <c r="U43" i="5"/>
  <c r="L43" i="5"/>
  <c r="AD43" i="5"/>
  <c r="AB43" i="5"/>
  <c r="R43" i="5"/>
  <c r="Q43" i="5"/>
  <c r="P43" i="5"/>
  <c r="F43" i="5"/>
  <c r="E43" i="5"/>
  <c r="C43" i="5"/>
  <c r="AB32" i="5"/>
  <c r="AE32" i="5"/>
  <c r="X32" i="5"/>
  <c r="Z32" i="5"/>
  <c r="V32" i="5"/>
  <c r="AC32" i="5"/>
  <c r="M32" i="5"/>
  <c r="P32" i="5"/>
  <c r="J32" i="5"/>
  <c r="I32" i="5"/>
  <c r="F32" i="5"/>
  <c r="E32" i="5"/>
  <c r="AH32" i="5"/>
  <c r="AG32" i="5"/>
  <c r="K32" i="5"/>
  <c r="O32" i="5"/>
  <c r="H32" i="5"/>
  <c r="G32" i="5"/>
  <c r="Y32" i="5"/>
  <c r="Q32" i="5"/>
  <c r="AI32" i="5"/>
  <c r="AF32" i="5"/>
  <c r="S32" i="5"/>
  <c r="T32" i="5"/>
  <c r="R32" i="5"/>
  <c r="W32" i="5"/>
  <c r="U32" i="5"/>
  <c r="N32" i="5"/>
  <c r="AD32" i="5"/>
  <c r="AA32" i="5"/>
  <c r="L32" i="5"/>
  <c r="D32" i="5"/>
  <c r="C32" i="5"/>
  <c r="B23" i="5"/>
  <c r="B22" i="5"/>
  <c r="B20" i="5"/>
  <c r="B19" i="5"/>
  <c r="B18" i="5"/>
  <c r="W65" i="5" l="1"/>
  <c r="U65" i="5"/>
  <c r="AC65" i="5"/>
  <c r="AA65" i="5"/>
  <c r="AH65" i="5"/>
  <c r="F393" i="4"/>
  <c r="M253" i="4"/>
  <c r="J253" i="4"/>
  <c r="G253" i="4"/>
  <c r="O253" i="4"/>
  <c r="L253" i="4"/>
  <c r="I253" i="4"/>
  <c r="J254" i="4"/>
  <c r="G254" i="4"/>
  <c r="O254" i="4"/>
  <c r="L254" i="4"/>
  <c r="I254" i="4"/>
  <c r="M254" i="4"/>
  <c r="M252" i="4"/>
  <c r="J252" i="4"/>
  <c r="G252" i="4"/>
  <c r="O252" i="4"/>
  <c r="L252" i="4"/>
  <c r="I252" i="4"/>
  <c r="L36" i="4"/>
  <c r="G36" i="4"/>
  <c r="I36" i="4"/>
  <c r="J36" i="4"/>
  <c r="L37" i="4"/>
  <c r="G37" i="4"/>
  <c r="I37" i="4"/>
  <c r="J37" i="4"/>
  <c r="J34" i="4"/>
  <c r="L34" i="4"/>
  <c r="G34" i="4"/>
  <c r="I34" i="4"/>
  <c r="D108" i="4"/>
  <c r="J108" i="4"/>
  <c r="O108" i="4"/>
  <c r="I108" i="4"/>
  <c r="G108" i="4"/>
  <c r="L108" i="4"/>
  <c r="M108" i="4"/>
  <c r="G40" i="4"/>
  <c r="I40" i="4"/>
  <c r="J40" i="4"/>
  <c r="L40" i="4"/>
  <c r="J35" i="4"/>
  <c r="L35" i="4"/>
  <c r="G35" i="4"/>
  <c r="I35" i="4"/>
  <c r="J184" i="4"/>
  <c r="M184" i="4"/>
  <c r="D184" i="4"/>
  <c r="I184" i="4"/>
  <c r="L184" i="4"/>
  <c r="O184" i="4"/>
  <c r="G184" i="4"/>
  <c r="C65" i="5"/>
  <c r="AD65" i="5"/>
  <c r="J65" i="5"/>
  <c r="E65" i="5"/>
  <c r="M65" i="5"/>
  <c r="P65" i="5"/>
  <c r="V65" i="5"/>
  <c r="C21" i="5"/>
  <c r="H17" i="5"/>
  <c r="AC21" i="5"/>
  <c r="AI21" i="5"/>
  <c r="Z17" i="5"/>
  <c r="K21" i="5"/>
  <c r="Z21" i="5"/>
  <c r="H21" i="5"/>
  <c r="AG21" i="5"/>
  <c r="N21" i="5"/>
  <c r="U21" i="5"/>
  <c r="AB21" i="5"/>
  <c r="AD21" i="5"/>
  <c r="T21" i="5"/>
  <c r="AF21" i="5"/>
  <c r="L21" i="5"/>
  <c r="S21" i="5"/>
  <c r="AH21" i="5"/>
  <c r="J21" i="5"/>
  <c r="O21" i="5"/>
  <c r="P21" i="5"/>
  <c r="V21" i="5"/>
  <c r="D21" i="5"/>
  <c r="AA21" i="5"/>
  <c r="I21" i="5"/>
  <c r="Y17" i="5"/>
  <c r="G17" i="5"/>
  <c r="Q17" i="5"/>
  <c r="AI17" i="5"/>
  <c r="AD17" i="5"/>
  <c r="L17" i="5"/>
  <c r="AC17" i="5"/>
  <c r="K17" i="5"/>
  <c r="AB17" i="5"/>
  <c r="J17" i="5"/>
  <c r="M21" i="5"/>
  <c r="T17" i="5"/>
  <c r="AA17" i="5"/>
  <c r="S17" i="5"/>
  <c r="I17" i="5"/>
  <c r="R17" i="5"/>
  <c r="AE21" i="5"/>
  <c r="R21" i="5"/>
  <c r="AH17" i="5"/>
  <c r="P17" i="5"/>
  <c r="Q21" i="5"/>
  <c r="AG17" i="5"/>
  <c r="O17" i="5"/>
  <c r="X17" i="5"/>
  <c r="F17" i="5"/>
  <c r="Y21" i="5"/>
  <c r="G21" i="5"/>
  <c r="AF17" i="5"/>
  <c r="W17" i="5"/>
  <c r="N17" i="5"/>
  <c r="E17" i="5"/>
  <c r="X21" i="5"/>
  <c r="F21" i="5"/>
  <c r="V17" i="5"/>
  <c r="D17" i="5"/>
  <c r="W21" i="5"/>
  <c r="E21" i="5"/>
  <c r="AE17" i="5"/>
  <c r="U17" i="5"/>
  <c r="M17" i="5"/>
  <c r="C17" i="5"/>
  <c r="AB65" i="5" l="1"/>
  <c r="F65" i="5"/>
  <c r="G256" i="4"/>
  <c r="O256" i="4"/>
  <c r="L256" i="4"/>
  <c r="I256" i="4"/>
  <c r="M256" i="4"/>
  <c r="J256" i="4"/>
  <c r="L38" i="4"/>
  <c r="M38" i="4"/>
  <c r="G38" i="4"/>
  <c r="O38" i="4"/>
  <c r="I38" i="4"/>
  <c r="J38" i="4"/>
  <c r="M39" i="4"/>
  <c r="G39" i="4"/>
  <c r="O39" i="4"/>
  <c r="I39" i="4"/>
  <c r="L39" i="4"/>
  <c r="J39" i="4"/>
  <c r="O65" i="5"/>
  <c r="X65" i="5"/>
  <c r="H65" i="5"/>
  <c r="Z65" i="5"/>
  <c r="S65" i="5"/>
  <c r="AF65" i="5"/>
  <c r="D65" i="5"/>
  <c r="T65" i="5"/>
  <c r="Y65" i="5"/>
  <c r="I65" i="5"/>
  <c r="AE65" i="5"/>
  <c r="AI65" i="5"/>
  <c r="K65" i="5"/>
  <c r="N65" i="5"/>
  <c r="L65" i="5"/>
  <c r="G65" i="5"/>
  <c r="AG65" i="5"/>
  <c r="R65" i="5"/>
  <c r="Q65" i="5"/>
  <c r="G257" i="4" l="1"/>
  <c r="O257" i="4"/>
  <c r="L257" i="4"/>
  <c r="I257" i="4"/>
  <c r="M257" i="4"/>
  <c r="J257" i="4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F25" i="5"/>
  <c r="E25" i="5"/>
  <c r="D25" i="5"/>
  <c r="A102" i="5"/>
  <c r="A95" i="5"/>
  <c r="A49" i="5"/>
  <c r="A39" i="5"/>
  <c r="A28" i="5"/>
  <c r="A12" i="5"/>
  <c r="B113" i="5"/>
  <c r="B114" i="5"/>
  <c r="B115" i="5"/>
  <c r="B116" i="5"/>
  <c r="B117" i="5"/>
  <c r="B112" i="5"/>
  <c r="B111" i="5"/>
  <c r="B110" i="5"/>
  <c r="B104" i="5"/>
  <c r="B105" i="5"/>
  <c r="B103" i="5"/>
  <c r="B97" i="5"/>
  <c r="B98" i="5"/>
  <c r="B99" i="5"/>
  <c r="B100" i="5"/>
  <c r="B96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50" i="5"/>
  <c r="B41" i="5"/>
  <c r="B42" i="5"/>
  <c r="B43" i="5"/>
  <c r="B47" i="5"/>
  <c r="B40" i="5"/>
  <c r="B30" i="5"/>
  <c r="B31" i="5"/>
  <c r="B32" i="5"/>
  <c r="B33" i="5"/>
  <c r="B34" i="5"/>
  <c r="B35" i="5"/>
  <c r="B36" i="5"/>
  <c r="B37" i="5"/>
  <c r="B29" i="5"/>
  <c r="B14" i="5"/>
  <c r="B15" i="5"/>
  <c r="B16" i="5"/>
  <c r="B17" i="5"/>
  <c r="B21" i="5"/>
  <c r="B24" i="5"/>
  <c r="B25" i="5"/>
  <c r="B26" i="5"/>
  <c r="B13" i="5"/>
  <c r="B6" i="5"/>
  <c r="B7" i="5"/>
  <c r="B8" i="5"/>
  <c r="B9" i="5"/>
  <c r="B10" i="5"/>
  <c r="B5" i="5"/>
  <c r="M34" i="4" l="1"/>
  <c r="O34" i="4"/>
  <c r="M35" i="4"/>
  <c r="O35" i="4"/>
  <c r="M36" i="4"/>
  <c r="O36" i="4"/>
  <c r="M37" i="4"/>
  <c r="O37" i="4"/>
  <c r="M40" i="4"/>
  <c r="O40" i="4"/>
  <c r="AI25" i="5"/>
  <c r="L42" i="4"/>
  <c r="O42" i="4"/>
  <c r="I42" i="4"/>
  <c r="J42" i="4"/>
  <c r="D42" i="4"/>
  <c r="M42" i="4"/>
  <c r="G42" i="4"/>
  <c r="C25" i="5"/>
  <c r="M41" i="4" l="1"/>
  <c r="G41" i="4"/>
  <c r="O41" i="4"/>
  <c r="I41" i="4"/>
  <c r="J41" i="4"/>
  <c r="L41" i="4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H110" i="5"/>
  <c r="AI110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H111" i="5"/>
  <c r="AI111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H112" i="5"/>
  <c r="AI112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H113" i="5"/>
  <c r="AI113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H114" i="5"/>
  <c r="AI114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H116" i="5"/>
  <c r="AI116" i="5"/>
  <c r="A114" i="5"/>
  <c r="A113" i="5"/>
  <c r="A112" i="5"/>
  <c r="A111" i="5"/>
  <c r="A110" i="5"/>
  <c r="C114" i="3"/>
  <c r="D114" i="3"/>
  <c r="G114" i="3"/>
  <c r="I114" i="3"/>
  <c r="J114" i="3"/>
  <c r="L114" i="3"/>
  <c r="M114" i="3"/>
  <c r="O114" i="3"/>
  <c r="C115" i="3"/>
  <c r="D115" i="3"/>
  <c r="G115" i="3"/>
  <c r="I115" i="3"/>
  <c r="J115" i="3"/>
  <c r="L115" i="3"/>
  <c r="M115" i="3"/>
  <c r="O115" i="3"/>
  <c r="C116" i="3"/>
  <c r="D116" i="3"/>
  <c r="G116" i="3"/>
  <c r="I116" i="3"/>
  <c r="J116" i="3"/>
  <c r="L116" i="3"/>
  <c r="M116" i="3"/>
  <c r="O116" i="3"/>
  <c r="C117" i="3"/>
  <c r="D117" i="3"/>
  <c r="G117" i="3"/>
  <c r="I117" i="3"/>
  <c r="J117" i="3"/>
  <c r="L117" i="3"/>
  <c r="M117" i="3"/>
  <c r="O117" i="3"/>
  <c r="C118" i="3"/>
  <c r="D118" i="3"/>
  <c r="G118" i="3"/>
  <c r="I118" i="3"/>
  <c r="J118" i="3"/>
  <c r="L118" i="3"/>
  <c r="M118" i="3"/>
  <c r="O118" i="3"/>
  <c r="D119" i="3"/>
  <c r="G119" i="3"/>
  <c r="I119" i="3"/>
  <c r="J119" i="3"/>
  <c r="L119" i="3"/>
  <c r="M119" i="3"/>
  <c r="O119" i="3"/>
  <c r="D120" i="3"/>
  <c r="G120" i="3"/>
  <c r="I120" i="3"/>
  <c r="J120" i="3"/>
  <c r="L120" i="3"/>
  <c r="M120" i="3"/>
  <c r="O120" i="3"/>
  <c r="C108" i="4"/>
  <c r="C109" i="4"/>
  <c r="C107" i="4"/>
  <c r="D41" i="3" l="1"/>
  <c r="D42" i="3"/>
  <c r="I39" i="3"/>
  <c r="G39" i="3"/>
  <c r="O42" i="3"/>
  <c r="M42" i="3"/>
  <c r="L42" i="3"/>
  <c r="J42" i="3"/>
  <c r="I42" i="3"/>
  <c r="G42" i="3"/>
  <c r="O41" i="3"/>
  <c r="M41" i="3"/>
  <c r="L41" i="3"/>
  <c r="J41" i="3"/>
  <c r="I41" i="3"/>
  <c r="G41" i="3"/>
  <c r="O40" i="3"/>
  <c r="M40" i="3"/>
  <c r="L40" i="3"/>
  <c r="J40" i="3"/>
  <c r="I40" i="3"/>
  <c r="G40" i="3"/>
  <c r="D40" i="3"/>
  <c r="O39" i="3"/>
  <c r="M39" i="3"/>
  <c r="L39" i="3"/>
  <c r="J39" i="3"/>
  <c r="D39" i="3"/>
  <c r="G43" i="3" l="1"/>
  <c r="J43" i="3"/>
  <c r="M43" i="3"/>
  <c r="D43" i="3"/>
  <c r="F117" i="3" s="1"/>
  <c r="C182" i="4"/>
  <c r="C183" i="4"/>
  <c r="C181" i="4"/>
  <c r="F39" i="3" l="1"/>
  <c r="F42" i="3"/>
  <c r="F41" i="3"/>
  <c r="F40" i="3"/>
  <c r="F43" i="3" l="1"/>
  <c r="C212" i="6" l="1"/>
  <c r="C213" i="6"/>
  <c r="C211" i="6"/>
  <c r="H214" i="6" l="1"/>
  <c r="G214" i="6"/>
  <c r="F214" i="6"/>
  <c r="I214" i="6"/>
  <c r="D214" i="6"/>
  <c r="E214" i="6" s="1"/>
  <c r="D212" i="6" l="1"/>
  <c r="E212" i="6" s="1"/>
  <c r="H212" i="6"/>
  <c r="G212" i="6"/>
  <c r="I212" i="6"/>
  <c r="F212" i="6"/>
  <c r="H211" i="6"/>
  <c r="D211" i="6"/>
  <c r="E211" i="6" s="1"/>
  <c r="F211" i="6"/>
  <c r="G211" i="6"/>
  <c r="I211" i="6"/>
  <c r="D213" i="6"/>
  <c r="E213" i="6" s="1"/>
  <c r="H213" i="6"/>
  <c r="G213" i="6"/>
  <c r="I213" i="6"/>
  <c r="F213" i="6"/>
  <c r="D114" i="6"/>
  <c r="D112" i="6"/>
  <c r="D110" i="6"/>
  <c r="D108" i="6"/>
  <c r="C115" i="6"/>
  <c r="C114" i="6"/>
  <c r="C113" i="6"/>
  <c r="C112" i="6"/>
  <c r="C111" i="6"/>
  <c r="C110" i="6"/>
  <c r="C109" i="6"/>
  <c r="C108" i="6"/>
  <c r="G113" i="6" l="1"/>
  <c r="I114" i="6"/>
  <c r="G109" i="6"/>
  <c r="F111" i="6"/>
  <c r="H112" i="6"/>
  <c r="D111" i="6"/>
  <c r="D109" i="6"/>
  <c r="D113" i="6"/>
  <c r="F113" i="6"/>
  <c r="F109" i="6"/>
  <c r="G111" i="6"/>
  <c r="F112" i="6"/>
  <c r="I108" i="6"/>
  <c r="H110" i="6"/>
  <c r="H108" i="6"/>
  <c r="H114" i="6"/>
  <c r="I112" i="6"/>
  <c r="G112" i="6"/>
  <c r="I110" i="6"/>
  <c r="G108" i="6"/>
  <c r="F110" i="6"/>
  <c r="F114" i="6"/>
  <c r="G110" i="6"/>
  <c r="G114" i="6"/>
  <c r="H109" i="6"/>
  <c r="H111" i="6"/>
  <c r="H113" i="6"/>
  <c r="I109" i="6"/>
  <c r="I111" i="6"/>
  <c r="F108" i="6"/>
  <c r="I113" i="6"/>
  <c r="AH117" i="5" l="1"/>
  <c r="AG117" i="5"/>
  <c r="AF117" i="5"/>
  <c r="I117" i="5"/>
  <c r="F117" i="5"/>
  <c r="G117" i="5"/>
  <c r="AE117" i="5"/>
  <c r="AC117" i="5"/>
  <c r="Z117" i="5"/>
  <c r="P117" i="5"/>
  <c r="S117" i="5"/>
  <c r="L117" i="5"/>
  <c r="AD117" i="5"/>
  <c r="AB117" i="5"/>
  <c r="R117" i="5"/>
  <c r="AA117" i="5"/>
  <c r="Y117" i="5"/>
  <c r="X117" i="5"/>
  <c r="W117" i="5"/>
  <c r="V117" i="5"/>
  <c r="U117" i="5"/>
  <c r="T117" i="5"/>
  <c r="E117" i="5"/>
  <c r="O117" i="5"/>
  <c r="N117" i="5"/>
  <c r="M117" i="5"/>
  <c r="J117" i="5"/>
  <c r="K117" i="5"/>
  <c r="C117" i="5"/>
  <c r="D117" i="5"/>
  <c r="H117" i="5"/>
  <c r="Q117" i="5"/>
  <c r="D251" i="4" l="1"/>
  <c r="D255" i="4"/>
  <c r="I185" i="4"/>
  <c r="D36" i="4"/>
  <c r="D39" i="4"/>
  <c r="D37" i="4"/>
  <c r="D38" i="4"/>
  <c r="D40" i="4"/>
  <c r="D34" i="4"/>
  <c r="D35" i="4"/>
  <c r="F396" i="4" l="1"/>
  <c r="AI117" i="5"/>
  <c r="F184" i="4"/>
  <c r="F395" i="4"/>
  <c r="F113" i="4"/>
  <c r="F114" i="4"/>
  <c r="F394" i="4"/>
  <c r="F183" i="4"/>
  <c r="F182" i="4"/>
  <c r="F461" i="4"/>
  <c r="F460" i="4"/>
  <c r="D254" i="4"/>
  <c r="F107" i="4"/>
  <c r="D253" i="4"/>
  <c r="F108" i="4"/>
  <c r="F111" i="4"/>
  <c r="F181" i="4"/>
  <c r="F109" i="4"/>
  <c r="D252" i="4"/>
  <c r="F112" i="4"/>
  <c r="F34" i="4"/>
  <c r="F38" i="4"/>
  <c r="F40" i="4"/>
  <c r="F37" i="4"/>
  <c r="F35" i="4"/>
  <c r="F39" i="4"/>
  <c r="F36" i="4"/>
  <c r="D41" i="4"/>
  <c r="F41" i="4" s="1"/>
  <c r="D122" i="3" l="1"/>
  <c r="F116" i="3"/>
  <c r="F119" i="3"/>
  <c r="F118" i="3"/>
  <c r="G122" i="3"/>
  <c r="F114" i="3"/>
  <c r="J122" i="3"/>
  <c r="M122" i="3"/>
  <c r="F120" i="3"/>
  <c r="F115" i="3"/>
  <c r="J121" i="3"/>
  <c r="M121" i="3"/>
  <c r="G121" i="3"/>
  <c r="F462" i="4"/>
  <c r="F185" i="4"/>
  <c r="F42" i="4"/>
  <c r="F397" i="4"/>
  <c r="O43" i="3"/>
  <c r="L43" i="3"/>
  <c r="I43" i="3"/>
  <c r="F115" i="4"/>
  <c r="D256" i="4"/>
  <c r="O122" i="3" l="1"/>
  <c r="D121" i="3"/>
  <c r="L122" i="3"/>
  <c r="I122" i="3"/>
  <c r="D257" i="4"/>
  <c r="I121" i="3" l="1"/>
  <c r="O121" i="3"/>
  <c r="F121" i="3"/>
  <c r="F122" i="3" s="1"/>
  <c r="L121" i="3"/>
  <c r="F251" i="4"/>
  <c r="F255" i="4"/>
  <c r="F253" i="4"/>
  <c r="F252" i="4"/>
  <c r="F254" i="4"/>
  <c r="F256" i="4"/>
  <c r="F257" i="4" l="1"/>
  <c r="F116" i="6" l="1"/>
  <c r="D116" i="6"/>
  <c r="E110" i="6" s="1"/>
  <c r="G116" i="6"/>
  <c r="E63" i="6" l="1"/>
  <c r="E62" i="6"/>
  <c r="E60" i="6"/>
  <c r="E61" i="6"/>
  <c r="F115" i="6"/>
  <c r="G115" i="6"/>
  <c r="D115" i="6"/>
  <c r="E115" i="6" s="1"/>
  <c r="E109" i="6"/>
  <c r="E111" i="6"/>
  <c r="E108" i="6"/>
  <c r="E113" i="6"/>
  <c r="E112" i="6"/>
  <c r="E114" i="6"/>
  <c r="E64" i="6" l="1"/>
  <c r="E116" i="6"/>
  <c r="I116" i="6" l="1"/>
  <c r="D34" i="7"/>
  <c r="H116" i="6"/>
  <c r="H115" i="6" l="1"/>
  <c r="I115" i="6"/>
</calcChain>
</file>

<file path=xl/sharedStrings.xml><?xml version="1.0" encoding="utf-8"?>
<sst xmlns="http://schemas.openxmlformats.org/spreadsheetml/2006/main" count="780" uniqueCount="210">
  <si>
    <t xml:space="preserve"> Losunartölur byggðar á hnatthlýnunarmætti úr fimmtu matsskýrslu (AR5) milliríkjanefndar um loftslagsbreyingar (IPCC).</t>
  </si>
  <si>
    <t>Upplýsingar um skjalið</t>
  </si>
  <si>
    <t>Chanee Jónsdóttir Thianthong, Umhverfisstofnun</t>
  </si>
  <si>
    <t>Breyting frá 1990</t>
  </si>
  <si>
    <t>Breyting frá 2005</t>
  </si>
  <si>
    <t>Breyting frá 2021</t>
  </si>
  <si>
    <t>Úrgangur</t>
  </si>
  <si>
    <t>Landnotkun og skógrækt (LULUCF)</t>
  </si>
  <si>
    <t>Landbúnaður</t>
  </si>
  <si>
    <t>Iðnaður og efnanotkun</t>
  </si>
  <si>
    <t>Orka</t>
  </si>
  <si>
    <t>%</t>
  </si>
  <si>
    <r>
      <t>Þús. tonn CO</t>
    </r>
    <r>
      <rPr>
        <vertAlign val="subscript"/>
        <sz val="8"/>
        <rFont val="Avenir Next LT Pro"/>
        <family val="2"/>
        <scheme val="minor"/>
      </rPr>
      <t>2</t>
    </r>
    <r>
      <rPr>
        <sz val="8"/>
        <rFont val="Avenir Next LT Pro"/>
        <family val="2"/>
        <scheme val="minor"/>
      </rPr>
      <t>-íg.</t>
    </r>
  </si>
  <si>
    <t>Fiskiskip</t>
  </si>
  <si>
    <t>Vegasamgöngur</t>
  </si>
  <si>
    <t>Innanlandsflug</t>
  </si>
  <si>
    <t>Strandsiglingar</t>
  </si>
  <si>
    <t>Vélar og tæki</t>
  </si>
  <si>
    <t>Eldsneytisbruni vegna iðnaðar</t>
  </si>
  <si>
    <t>Jarðvarmavirkjanir</t>
  </si>
  <si>
    <t>Annað</t>
  </si>
  <si>
    <t>Samtals</t>
  </si>
  <si>
    <t>Losun 2022</t>
  </si>
  <si>
    <t>ORKA</t>
  </si>
  <si>
    <t>IÐNAÐUR OG EFNANOTKUN</t>
  </si>
  <si>
    <t>LANDNOTKUN OG SKÓGRÆKT (LULUCF)</t>
  </si>
  <si>
    <t>ÚRGANGUR</t>
  </si>
  <si>
    <t>Söguleg losun</t>
  </si>
  <si>
    <t>Samtals með LULUCF</t>
  </si>
  <si>
    <t>Samtals án LULUCF</t>
  </si>
  <si>
    <t>Álframleiðsla</t>
  </si>
  <si>
    <t>F-gös (m.a. kælimiðlar)</t>
  </si>
  <si>
    <t>Iðragerjun</t>
  </si>
  <si>
    <t>Meðhöndlun húsdýraáburðar</t>
  </si>
  <si>
    <t>Nytjajarðvegur</t>
  </si>
  <si>
    <t>Áburðarnotkun í landbúnaði</t>
  </si>
  <si>
    <t>Nautgripir</t>
  </si>
  <si>
    <t xml:space="preserve"> - þar af iðragerjun</t>
  </si>
  <si>
    <t xml:space="preserve"> - þar af metan vegna meðhöndlun húsdýraáburðar</t>
  </si>
  <si>
    <t xml:space="preserve"> - þar af glaðloft vegna meðhöndlun húsdýraáburðar</t>
  </si>
  <si>
    <t>Sauðfé</t>
  </si>
  <si>
    <t>Hestar</t>
  </si>
  <si>
    <t>Framræst ræktarland</t>
  </si>
  <si>
    <t>Önnur losun</t>
  </si>
  <si>
    <t>Urðun úrgangs</t>
  </si>
  <si>
    <t>Jarðgerð</t>
  </si>
  <si>
    <t>Brennsla og opinn bruni</t>
  </si>
  <si>
    <t>Meðhöndlun skólps</t>
  </si>
  <si>
    <t>Skóglendi</t>
  </si>
  <si>
    <t>Ræktunarland</t>
  </si>
  <si>
    <t>Mólendi</t>
  </si>
  <si>
    <t>Votlendi</t>
  </si>
  <si>
    <t>Byggð</t>
  </si>
  <si>
    <t>Viðarvörur</t>
  </si>
  <si>
    <t>Alþjóðaflug</t>
  </si>
  <si>
    <t>Alþjóðasiglingar</t>
  </si>
  <si>
    <t xml:space="preserve">ETS </t>
  </si>
  <si>
    <t>Iðnaður</t>
  </si>
  <si>
    <t>Kælibúnaður (F-gös)</t>
  </si>
  <si>
    <t>SÖGULEG LOSUN</t>
  </si>
  <si>
    <t>Losun árið 2022 í samanburði við losun fyrri ára</t>
  </si>
  <si>
    <t>Bein ábyrgð Íslands</t>
  </si>
  <si>
    <t>** Losun frá innanlandsflugi er að hluta innan ETS</t>
  </si>
  <si>
    <t>Orka*</t>
  </si>
  <si>
    <t>Iðnaður**</t>
  </si>
  <si>
    <r>
      <t xml:space="preserve">Samtals
</t>
    </r>
    <r>
      <rPr>
        <sz val="8"/>
        <color theme="1"/>
        <rFont val="Avenir Next LT Pro"/>
        <family val="2"/>
      </rPr>
      <t>- Miðað við losunarbókhald</t>
    </r>
  </si>
  <si>
    <r>
      <t xml:space="preserve">Samtals
</t>
    </r>
    <r>
      <rPr>
        <sz val="8"/>
        <color theme="1"/>
        <rFont val="Avenir Next LT Pro"/>
        <family val="2"/>
      </rPr>
      <t>- Miðað við JCD 29/2022***</t>
    </r>
  </si>
  <si>
    <t>−</t>
  </si>
  <si>
    <r>
      <t xml:space="preserve">Samtals*
</t>
    </r>
    <r>
      <rPr>
        <sz val="8"/>
        <color theme="1"/>
        <rFont val="Avenir Next LT Pro"/>
        <family val="2"/>
      </rPr>
      <t>- Miðað við JCD 29/2022</t>
    </r>
  </si>
  <si>
    <r>
      <t>* Undanskilin losun vegna eldsneytisbruna hjá fyrirtækjum sem eru hluti af viðskiptakerfi ESB og losun á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frá innanlandsflugi</t>
    </r>
  </si>
  <si>
    <r>
      <t>** Undanskilin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 xml:space="preserve"> og PFC losun hjá fyrirtækjum sem eru hluti af viðskiptakerfi ESB</t>
    </r>
  </si>
  <si>
    <r>
      <t>*** Í ákvörðun sameiginlegu EES-nefndar nr. 29/2022 (JCD)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</si>
  <si>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r>
      <t>* Í ákvörðun sameiginlegu EES-nefndar nr. 29/2022 var losun undir beina ábyrgð Íslands árið 2005 metin 3.109.329 kg CO</t>
    </r>
    <r>
      <rPr>
        <vertAlign val="subscript"/>
        <sz val="8"/>
        <color theme="1"/>
        <rFont val="Avenir Next LT Pro"/>
        <family val="2"/>
        <scheme val="minor"/>
      </rPr>
      <t>2</t>
    </r>
    <r>
      <rPr>
        <sz val="8"/>
        <color theme="1"/>
        <rFont val="Avenir Next LT Pro"/>
        <family val="2"/>
        <scheme val="minor"/>
      </rPr>
      <t>-íg.</t>
    </r>
  </si>
  <si>
    <t>2022 vs 2021</t>
  </si>
  <si>
    <t>2022 vs 2005</t>
  </si>
  <si>
    <t xml:space="preserve">     Skv. losunarbókaldi</t>
  </si>
  <si>
    <t xml:space="preserve">     Skv. JCD 29/2022***</t>
  </si>
  <si>
    <t>* Viðskiptakerfi ESB með losunarheimildir (ETS), kom á fót 2005</t>
  </si>
  <si>
    <t>Losun frá innanlandsflugi er að hluta innan ETS</t>
  </si>
  <si>
    <t>Eldsneytisbruni, staðbundinn iðnaður</t>
  </si>
  <si>
    <t>Kísil- og kísilmálmframleiðsla</t>
  </si>
  <si>
    <t>Samtals, með LULUCF</t>
  </si>
  <si>
    <t>Samtals, án LULUCF</t>
  </si>
  <si>
    <t>HEILDARLOSUN</t>
  </si>
  <si>
    <t>Innanlandsflug**</t>
  </si>
  <si>
    <t xml:space="preserve">   - Fólksbílar</t>
  </si>
  <si>
    <t xml:space="preserve">   - Sendibifreiðar</t>
  </si>
  <si>
    <t xml:space="preserve">    - Hóp- og flutningabifreiðar</t>
  </si>
  <si>
    <t xml:space="preserve">   - Bifhjól</t>
  </si>
  <si>
    <t>LOSUN GRÓÐURHÚSALOFTTEGUNDA Á ÍSLANDI ÁRIÐ 2022</t>
  </si>
  <si>
    <t>SÖGULEG LOSUN GRÓÐURHÚSALOFTTEGUNDA Á ÍSLANDI (1990-2022)</t>
  </si>
  <si>
    <t>LOSUN GRÓÐURHÚSALOFTTEGUNDA Á ÍSLANDI SKIPT EFTIR SKULDBINDINGUM</t>
  </si>
  <si>
    <t>LOSUN GRÓÐURHÚSALOFTTEGUNDA Á BEINNI ÁBYRGÐ ÍSLANDS</t>
  </si>
  <si>
    <t>LOSUN GRÓÐURHÚSALOFTTEGUNDA EFTIR SKULDBINGUM</t>
  </si>
  <si>
    <r>
      <t>Kölkun og CO</t>
    </r>
    <r>
      <rPr>
        <vertAlign val="subscript"/>
        <sz val="10"/>
        <rFont val="Avenir Next LT Pro"/>
        <family val="2"/>
        <scheme val="minor"/>
      </rPr>
      <t>2</t>
    </r>
    <r>
      <rPr>
        <sz val="10"/>
        <rFont val="Avenir Next LT Pro"/>
        <family val="2"/>
        <scheme val="minor"/>
      </rPr>
      <t>-losun frá áburði</t>
    </r>
  </si>
  <si>
    <r>
      <t>Kölkun og CO</t>
    </r>
    <r>
      <rPr>
        <vertAlign val="subscript"/>
        <sz val="11"/>
        <color theme="1"/>
        <rFont val="Avenir Next LT Pro"/>
        <family val="2"/>
      </rPr>
      <t>2</t>
    </r>
    <r>
      <rPr>
        <sz val="11"/>
        <color theme="1"/>
        <rFont val="Avenir Next LT Pro"/>
        <family val="2"/>
      </rPr>
      <t>-losun frá áburði</t>
    </r>
  </si>
  <si>
    <r>
      <t xml:space="preserve">LANDBÚNAÐUR
</t>
    </r>
    <r>
      <rPr>
        <sz val="14"/>
        <rFont val="Avenir Next LT Pro"/>
        <family val="2"/>
      </rPr>
      <t>Önnur flokkaskipting</t>
    </r>
  </si>
  <si>
    <r>
      <t xml:space="preserve">Alþjóðasamgöngur
</t>
    </r>
    <r>
      <rPr>
        <sz val="14"/>
        <rFont val="Avenir Next LT Pro"/>
        <family val="2"/>
      </rPr>
      <t>Almennt ekki talið til heildarlosunar ríkja</t>
    </r>
  </si>
  <si>
    <r>
      <t xml:space="preserve">Alþjóðasamgöngur
</t>
    </r>
    <r>
      <rPr>
        <sz val="11"/>
        <rFont val="Avenir Next LT Pro"/>
        <family val="2"/>
        <scheme val="minor"/>
      </rPr>
      <t>Almennt ekki talið til heildarlosunar ríkja</t>
    </r>
  </si>
  <si>
    <t>Sá hluti orku sem fellur ekki undir beina ábyrgð stjórnvalda er losun vegna eldsneytisbruna hjá fyrirtækjum sem eru hluti af viðskiptakerfi ESB og CO2 losun frá innanlandsflugi</t>
  </si>
  <si>
    <t>Sá hluti iðnaðar sem fellur ekki undir beina ábyrgð stjórnvalda er CO2 og PFC losun fyrirtækja sem eru hluti af viðskiptakerfi ESB</t>
  </si>
  <si>
    <t>Losun árið 2022, með landnotkun og skógrækt (LULUCF), í samanburði við losun fyrri ára</t>
  </si>
  <si>
    <t>Annað:</t>
  </si>
  <si>
    <t xml:space="preserve">   - Steinefnaiðnaður</t>
  </si>
  <si>
    <t xml:space="preserve">   - Efnaiðnaður</t>
  </si>
  <si>
    <t xml:space="preserve">   - Smurefni og leysiefni</t>
  </si>
  <si>
    <t xml:space="preserve">   - Efnanotkun</t>
  </si>
  <si>
    <t>LOSUN GRÓÐURHÚSALOFTTEGUNDA FRÁ STAÐBUNDUM IÐNAÐI UNDIR ETS KERFI</t>
  </si>
  <si>
    <t>c</t>
  </si>
  <si>
    <t>Losun árið 2022, án landnotkunar og skógræktar (LULUCF), í samanburði við losun fyrri ára</t>
  </si>
  <si>
    <t>Steinefnaiðnaður</t>
  </si>
  <si>
    <t>Efnaiðnaður</t>
  </si>
  <si>
    <t>Smurefni og leysiefni</t>
  </si>
  <si>
    <t>Efnanotkun</t>
  </si>
  <si>
    <t>Losun Íslands, án LULUCF, skipt eftir helstu undirflokkum</t>
  </si>
  <si>
    <t>Birgir U. Ásgeirsson, Umhverfisstofnun</t>
  </si>
  <si>
    <t>LANDBÚNAÐUR</t>
  </si>
  <si>
    <r>
      <t xml:space="preserve">LOSUN GRÓÐURHÚSALOFTTEGUNDA Á BEINNI ÁBYRGÐ ÍSLANDS
</t>
    </r>
    <r>
      <rPr>
        <sz val="14"/>
        <rFont val="Avenir Next LT Pro"/>
        <family val="2"/>
        <scheme val="minor"/>
      </rPr>
      <t>Eftir helstu uppsprettum</t>
    </r>
  </si>
  <si>
    <r>
      <t xml:space="preserve">LANDBÚNAÐUR
</t>
    </r>
    <r>
      <rPr>
        <sz val="14"/>
        <rFont val="Avenir Next LT Pro"/>
        <family val="2"/>
        <scheme val="minor"/>
      </rPr>
      <t>Önnur flokkaskipting</t>
    </r>
  </si>
  <si>
    <r>
      <t xml:space="preserve">LOSUN GRÓÐURHÚSALOFTTEGUNDA Á BEINNI ÁBYRGÐ ÍSLANDS
</t>
    </r>
    <r>
      <rPr>
        <sz val="16"/>
        <rFont val="Avenir Next LT Pro"/>
        <family val="2"/>
      </rPr>
      <t>Eftir helstu uppsprettum</t>
    </r>
  </si>
  <si>
    <t>1. Energykt CO2-eq</t>
  </si>
  <si>
    <t>2. Industrial processes and product usekt CO2-eq</t>
  </si>
  <si>
    <t>3. Agriculturekt CO2-eq</t>
  </si>
  <si>
    <t>5. Wastekt CO2-eq</t>
  </si>
  <si>
    <t xml:space="preserve"> </t>
  </si>
  <si>
    <t>National Total, without LULUCFkt CO2-eq</t>
  </si>
  <si>
    <t>1.A.4.c.iii Agriculture/Forestry/Fishing - Fishing kt CO2-eq</t>
  </si>
  <si>
    <t>1.A.3.b Road transportationkt CO2-eq</t>
  </si>
  <si>
    <t>1.A.3.a Domestic aviationkt CO2-eq</t>
  </si>
  <si>
    <t>1.A.3.dDomestic navigationkt CO2-eq</t>
  </si>
  <si>
    <t>1.A.2.g.vii Off road vehicles and other machinerykt CO2-eq</t>
  </si>
  <si>
    <t>1.A.2 Manufacturing Industries and combustionkt CO2-eq</t>
  </si>
  <si>
    <t>1.B.2.d Geothermal Energykt CO2-eq</t>
  </si>
  <si>
    <r>
      <t>Þús. tonn CO</t>
    </r>
    <r>
      <rPr>
        <vertAlign val="subscript"/>
        <sz val="10"/>
        <rFont val="Avenir Next LT Pro"/>
        <family val="2"/>
        <scheme val="minor"/>
      </rPr>
      <t>2-</t>
    </r>
    <r>
      <rPr>
        <sz val="10"/>
        <rFont val="Avenir Next LT Pro"/>
        <family val="2"/>
        <scheme val="minor"/>
      </rPr>
      <t>íg.</t>
    </r>
  </si>
  <si>
    <t>2.A Mineral Industrykt CO2-eq</t>
  </si>
  <si>
    <t>2.B Chemical Industrykt CO2-eq</t>
  </si>
  <si>
    <t>2.C Metal Industrykt CO2-eq</t>
  </si>
  <si>
    <t>2.D non-energy products from fuels and solvent usekt CO2-eq</t>
  </si>
  <si>
    <t>2.F Product uses as substitutes for ODSkt CO2-eq</t>
  </si>
  <si>
    <t>2.G Other product manufacture and usekt CO2-eq</t>
  </si>
  <si>
    <t>3.A Enteric fermentationkt CO2-eq</t>
  </si>
  <si>
    <t>3.B Manure managmentkt CO2-eq</t>
  </si>
  <si>
    <t>3.D Agricultural soilskt CO2-eq</t>
  </si>
  <si>
    <t>5.A Solid waste disposalkt CO2-eq</t>
  </si>
  <si>
    <t>5.B Biological treatment of solid wastekt CO2-eq</t>
  </si>
  <si>
    <t>5.C Incineration and open burning of wastekt CO2-eq</t>
  </si>
  <si>
    <t>5.D Wastewater handlingkt CO2-eq</t>
  </si>
  <si>
    <t>Þús. tonn CO2-íg.</t>
  </si>
  <si>
    <t>1A3aiiCO2Gg CO2 eq</t>
  </si>
  <si>
    <t>ETS Energy EmissionsGHGskt CO2eq</t>
  </si>
  <si>
    <t>ETS* - staðbundinn iðnaður</t>
  </si>
  <si>
    <t>Lookup</t>
  </si>
  <si>
    <t>Fishing ships</t>
  </si>
  <si>
    <r>
      <t>CO</t>
    </r>
    <r>
      <rPr>
        <vertAlign val="subscript"/>
        <sz val="11"/>
        <color theme="1"/>
        <rFont val="Avenir Next LT Pro"/>
        <family val="2"/>
        <scheme val="minor"/>
      </rPr>
      <t>2</t>
    </r>
    <r>
      <rPr>
        <sz val="11"/>
        <color theme="1"/>
        <rFont val="Avenir Next LT Pro"/>
        <family val="2"/>
        <scheme val="minor"/>
      </rPr>
      <t xml:space="preserve"> íg.</t>
    </r>
  </si>
  <si>
    <t>Road Transport</t>
  </si>
  <si>
    <t>Domestic Aviation</t>
  </si>
  <si>
    <t>Domestic Navigation</t>
  </si>
  <si>
    <t>Mobile machinery</t>
  </si>
  <si>
    <t>Manufacturing Industries</t>
  </si>
  <si>
    <t>Geothermal Power</t>
  </si>
  <si>
    <t>Other</t>
  </si>
  <si>
    <t>Mineral Industry</t>
  </si>
  <si>
    <t>Chemical Industry</t>
  </si>
  <si>
    <t>Metal Production</t>
  </si>
  <si>
    <t>Málmiðnaður</t>
  </si>
  <si>
    <t>Solvent Use</t>
  </si>
  <si>
    <t>Leysiefni</t>
  </si>
  <si>
    <t>F-gases</t>
  </si>
  <si>
    <t>Other Product Manufacture</t>
  </si>
  <si>
    <t>Enteric Fermentation</t>
  </si>
  <si>
    <t>Manure Management</t>
  </si>
  <si>
    <t>Agricultural Soils</t>
  </si>
  <si>
    <t>Áburður</t>
  </si>
  <si>
    <t>Solid Waste Disposal</t>
  </si>
  <si>
    <t>Composting</t>
  </si>
  <si>
    <t>Incineration</t>
  </si>
  <si>
    <t>Wastewater Treatment</t>
  </si>
  <si>
    <t>Energy</t>
  </si>
  <si>
    <t>Industry and Product Use</t>
  </si>
  <si>
    <t>Agriculture</t>
  </si>
  <si>
    <t>Waste</t>
  </si>
  <si>
    <t>ETS Energy</t>
  </si>
  <si>
    <t>ETS Orka</t>
  </si>
  <si>
    <t>ETS Process EmissionsGHGskt CO2eq</t>
  </si>
  <si>
    <t>ETS IPPU</t>
  </si>
  <si>
    <t>ETS Iðnaður</t>
  </si>
  <si>
    <t>CO2 Dom. Aviation</t>
  </si>
  <si>
    <t>CO2 Innanlandsflug</t>
  </si>
  <si>
    <r>
      <t>þús. tonn CO</t>
    </r>
    <r>
      <rPr>
        <vertAlign val="subscript"/>
        <sz val="11"/>
        <color theme="1"/>
        <rFont val="Avenir Next LT Pro"/>
        <family val="2"/>
        <scheme val="minor"/>
      </rPr>
      <t>2</t>
    </r>
    <r>
      <rPr>
        <sz val="11"/>
        <color theme="1"/>
        <rFont val="Avenir Next LT Pro"/>
        <family val="2"/>
        <scheme val="minor"/>
      </rPr>
      <t>-íg.</t>
    </r>
  </si>
  <si>
    <r>
      <t>kt CO</t>
    </r>
    <r>
      <rPr>
        <vertAlign val="subscript"/>
        <sz val="11"/>
        <color theme="1"/>
        <rFont val="Avenir Next LT Pro"/>
        <family val="2"/>
        <scheme val="minor"/>
      </rPr>
      <t>2</t>
    </r>
    <r>
      <rPr>
        <sz val="11"/>
        <color theme="1"/>
        <rFont val="Avenir Next LT Pro"/>
        <family val="2"/>
        <scheme val="minor"/>
      </rPr>
      <t>-eq</t>
    </r>
  </si>
  <si>
    <t>% of total</t>
  </si>
  <si>
    <r>
      <t>þús. tonn CO</t>
    </r>
    <r>
      <rPr>
        <b/>
        <vertAlign val="subscript"/>
        <sz val="11"/>
        <color theme="1"/>
        <rFont val="Avenir Next LT Pro"/>
        <family val="2"/>
        <scheme val="minor"/>
      </rPr>
      <t>2</t>
    </r>
    <r>
      <rPr>
        <b/>
        <sz val="11"/>
        <color theme="1"/>
        <rFont val="Avenir Next LT Pro"/>
        <family val="2"/>
        <scheme val="minor"/>
      </rPr>
      <t>-íg.</t>
    </r>
  </si>
  <si>
    <r>
      <t>kt CO</t>
    </r>
    <r>
      <rPr>
        <b/>
        <vertAlign val="subscript"/>
        <sz val="11"/>
        <color theme="1"/>
        <rFont val="Avenir Next LT Pro"/>
        <family val="2"/>
        <scheme val="minor"/>
      </rPr>
      <t>2</t>
    </r>
    <r>
      <rPr>
        <b/>
        <sz val="11"/>
        <color theme="1"/>
        <rFont val="Avenir Next LT Pro"/>
        <family val="2"/>
        <scheme val="minor"/>
      </rPr>
      <t>-eq</t>
    </r>
  </si>
  <si>
    <r>
      <t>þús. tonn CO</t>
    </r>
    <r>
      <rPr>
        <vertAlign val="subscript"/>
        <sz val="11"/>
        <color theme="1"/>
        <rFont val="Avenir Next LT Pro"/>
        <family val="2"/>
        <scheme val="minor"/>
      </rPr>
      <t>2</t>
    </r>
    <r>
      <rPr>
        <sz val="11"/>
        <color theme="1"/>
        <rFont val="Avenir Next LT Pro"/>
        <family val="2"/>
        <scheme val="minor"/>
      </rPr>
      <t>-íg.</t>
    </r>
  </si>
  <si>
    <r>
      <t>kt CO</t>
    </r>
    <r>
      <rPr>
        <vertAlign val="subscript"/>
        <sz val="11"/>
        <color theme="1"/>
        <rFont val="Avenir Next LT Pro"/>
        <family val="2"/>
        <scheme val="minor"/>
      </rPr>
      <t>2</t>
    </r>
    <r>
      <rPr>
        <sz val="11"/>
        <color theme="1"/>
        <rFont val="Avenir Next LT Pro"/>
        <family val="2"/>
        <scheme val="minor"/>
      </rPr>
      <t>-eq</t>
    </r>
  </si>
  <si>
    <t>Totals</t>
  </si>
  <si>
    <t>BEIN ÁBYRGÐ ÍSLANDS</t>
  </si>
  <si>
    <t>ETS STAÐBUNDINN IÐNAÐUR</t>
  </si>
  <si>
    <t>CO2 LOSUN INNANLANDSFLUG</t>
  </si>
  <si>
    <t>ESD EmissionsGHGskt CO2eq</t>
  </si>
  <si>
    <t>LOSUN ÁN LULUCF</t>
  </si>
  <si>
    <t>Skil Umhverfisstofnunar til ESB þann 15/01/2024</t>
  </si>
  <si>
    <t>JCD 29/2022</t>
  </si>
  <si>
    <t>Í ákvörðun sameiginlegu EES-nefndar nr. 29/2022 (JCD) var losun undir beina ábyrgð Íslands árið 2005 metin 3.109.329 kg CO2-íg.</t>
  </si>
  <si>
    <r>
      <t xml:space="preserve">LOSUN GRÓÐURHÚSALOFTTEGUNDA Á ÍSLANDI 2022, ÁN LULUCF
</t>
    </r>
    <r>
      <rPr>
        <sz val="24"/>
        <color theme="0"/>
        <rFont val="Avenir Next LT Pro"/>
        <family val="2"/>
      </rPr>
      <t>HELSTU UNDIRFLOKKAR</t>
    </r>
  </si>
  <si>
    <r>
      <rPr>
        <b/>
        <sz val="16"/>
        <color theme="1"/>
        <rFont val="Avenir Next LT Pro"/>
        <family val="2"/>
      </rPr>
      <t xml:space="preserve">Síðast uppfært: 15/1/2024
</t>
    </r>
    <r>
      <rPr>
        <sz val="11"/>
        <color theme="1"/>
        <rFont val="Avenir Next LT Pro"/>
        <family val="2"/>
      </rPr>
      <t xml:space="preserve">
Losunartölurnar í skjalinu miða við ofangreinda dagsetningu. Losunarbókhald Íslands er í stöðugri endurskoðun og því geta losunartölurnar tekið breytingum.</t>
    </r>
  </si>
  <si>
    <t>Unnið af:</t>
  </si>
  <si>
    <t>Uppfært af:</t>
  </si>
  <si>
    <t>Yfirfarið af:</t>
  </si>
  <si>
    <t>Gögn byggð 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</si>
</sst>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%"/>
    <numFmt numFmtId="170" formatCode="0.00000"/>
  </numFmts>
  <fonts count="83" x14ac:knownFonts="1">
    <font>
      <sz val="11"/>
      <color theme="1"/>
      <name val="Avenir Next LT Pro"/>
      <family val="2"/>
      <scheme val="minor"/>
    </font>
    <font>
      <sz val="11"/>
      <color theme="1"/>
      <name val="Avenir Next LT Pro"/>
      <family val="2"/>
    </font>
    <font>
      <sz val="11"/>
      <color theme="1"/>
      <name val="Avenir Next LT Pro"/>
      <family val="2"/>
      <scheme val="minor"/>
    </font>
    <font>
      <b/>
      <sz val="11"/>
      <color theme="1"/>
      <name val="Avenir Next LT Pro"/>
      <family val="2"/>
      <scheme val="minor"/>
    </font>
    <font>
      <sz val="12"/>
      <color theme="1"/>
      <name val="Avenir Next LT Pro"/>
      <family val="2"/>
      <scheme val="minor"/>
    </font>
    <font>
      <b/>
      <sz val="16"/>
      <color theme="1"/>
      <name val="Avenir Next LT Pro"/>
      <family val="2"/>
      <scheme val="minor"/>
    </font>
    <font>
      <sz val="11"/>
      <color theme="1"/>
      <name val="Avenir Next LT Pro"/>
      <family val="2"/>
    </font>
    <font>
      <b/>
      <sz val="24"/>
      <color theme="0"/>
      <name val="Avenir Next LT Pro"/>
      <family val="2"/>
    </font>
    <font>
      <sz val="11"/>
      <color rgb="FFFFFF00"/>
      <name val="Avenir Next LT Pro"/>
      <family val="2"/>
    </font>
    <font>
      <sz val="11"/>
      <color theme="0" tint="-0.14999847407452621"/>
      <name val="Avenir Next LT Pro"/>
      <family val="2"/>
    </font>
    <font>
      <sz val="11"/>
      <color theme="5"/>
      <name val="Avenir Next LT Pro"/>
      <family val="2"/>
    </font>
    <font>
      <b/>
      <sz val="12"/>
      <color theme="1"/>
      <name val="Avenir Next LT Pro"/>
      <family val="2"/>
    </font>
    <font>
      <b/>
      <sz val="12"/>
      <color rgb="FFFF6941"/>
      <name val="Avenir Next LT Pro"/>
      <family val="2"/>
    </font>
    <font>
      <b/>
      <sz val="12"/>
      <color rgb="FF41A86E"/>
      <name val="Avenir Next LT Pro"/>
      <family val="2"/>
    </font>
    <font>
      <b/>
      <sz val="12"/>
      <color rgb="FFEBE10F"/>
      <name val="Avenir Next LT Pro"/>
      <family val="2"/>
    </font>
    <font>
      <b/>
      <sz val="12"/>
      <color rgb="FF0073B4"/>
      <name val="Avenir Next LT Pro"/>
      <family val="2"/>
    </font>
    <font>
      <b/>
      <sz val="12"/>
      <color rgb="FFFFAF73"/>
      <name val="Avenir Next LT Pro"/>
      <family val="2"/>
    </font>
    <font>
      <b/>
      <sz val="12"/>
      <color rgb="FFF0F564"/>
      <name val="Avenir Next LT Pro"/>
      <family val="2"/>
    </font>
    <font>
      <b/>
      <sz val="12"/>
      <color rgb="FF8E96A0"/>
      <name val="Avenir Next LT Pro"/>
      <family val="2"/>
    </font>
    <font>
      <b/>
      <sz val="12"/>
      <color rgb="FF7FB9D9"/>
      <name val="Avenir Next LT Pro"/>
      <family val="2"/>
    </font>
    <font>
      <b/>
      <sz val="16"/>
      <color theme="1"/>
      <name val="Avenir Next LT Pro"/>
      <family val="2"/>
    </font>
    <font>
      <b/>
      <sz val="11"/>
      <color theme="1"/>
      <name val="Avenir Next LT Pro"/>
      <family val="2"/>
    </font>
    <font>
      <sz val="10"/>
      <color theme="1"/>
      <name val="Avenir Next LT Pro"/>
      <family val="2"/>
      <scheme val="minor"/>
    </font>
    <font>
      <sz val="8"/>
      <color theme="1"/>
      <name val="Avenir Next LT Pro"/>
      <family val="2"/>
      <scheme val="minor"/>
    </font>
    <font>
      <sz val="8"/>
      <color theme="1"/>
      <name val="Avenir Next LT Pro"/>
      <family val="2"/>
    </font>
    <font>
      <sz val="8"/>
      <name val="Avenir Next LT Pro"/>
      <family val="2"/>
      <scheme val="minor"/>
    </font>
    <font>
      <vertAlign val="subscript"/>
      <sz val="8"/>
      <name val="Avenir Next LT Pro"/>
      <family val="2"/>
      <scheme val="minor"/>
    </font>
    <font>
      <b/>
      <sz val="11"/>
      <name val="Avenir Next LT Pro"/>
      <family val="2"/>
      <scheme val="minor"/>
    </font>
    <font>
      <sz val="11"/>
      <name val="Avenir Next LT Pro"/>
      <family val="2"/>
      <scheme val="minor"/>
    </font>
    <font>
      <b/>
      <sz val="8"/>
      <color theme="1"/>
      <name val="Avenir Next LT Pro"/>
      <family val="2"/>
      <scheme val="minor"/>
    </font>
    <font>
      <sz val="18"/>
      <color theme="1"/>
      <name val="Avenir Next LT Pro"/>
      <family val="2"/>
    </font>
    <font>
      <b/>
      <sz val="24"/>
      <name val="Avenir Next LT Pro"/>
      <family val="2"/>
    </font>
    <font>
      <sz val="10"/>
      <name val="Avenir Next LT Pro"/>
      <family val="2"/>
      <scheme val="minor"/>
    </font>
    <font>
      <b/>
      <sz val="10"/>
      <color theme="1"/>
      <name val="Avenir Next LT Pro"/>
      <family val="2"/>
      <scheme val="minor"/>
    </font>
    <font>
      <b/>
      <sz val="10"/>
      <name val="Avenir Next LT Pro"/>
      <family val="2"/>
      <scheme val="minor"/>
    </font>
    <font>
      <sz val="10"/>
      <color theme="0" tint="-0.499984740745262"/>
      <name val="Avenir Next LT Pro"/>
      <family val="2"/>
      <scheme val="minor"/>
    </font>
    <font>
      <vertAlign val="subscript"/>
      <sz val="10"/>
      <name val="Avenir Next LT Pro"/>
      <family val="2"/>
      <scheme val="minor"/>
    </font>
    <font>
      <b/>
      <sz val="14"/>
      <color theme="0"/>
      <name val="Avenir Next LT Pro"/>
      <family val="2"/>
      <scheme val="minor"/>
    </font>
    <font>
      <sz val="14"/>
      <color theme="0"/>
      <name val="Avenir Next LT Pro"/>
      <family val="2"/>
      <scheme val="minor"/>
    </font>
    <font>
      <b/>
      <sz val="14"/>
      <name val="Avenir Next LT Pro"/>
      <family val="2"/>
      <scheme val="minor"/>
    </font>
    <font>
      <sz val="14"/>
      <name val="Avenir Next LT Pro"/>
      <family val="2"/>
      <scheme val="minor"/>
    </font>
    <font>
      <sz val="24"/>
      <name val="Avenir Next LT Pro"/>
      <family val="2"/>
      <scheme val="minor"/>
    </font>
    <font>
      <b/>
      <sz val="24"/>
      <name val="Avenir Next LT Pro"/>
      <family val="2"/>
      <scheme val="minor"/>
    </font>
    <font>
      <sz val="18"/>
      <color theme="1"/>
      <name val="Avenir Next LT Pro Demi"/>
      <family val="2"/>
      <scheme val="major"/>
    </font>
    <font>
      <sz val="11"/>
      <name val="Avenir Next LT Pro"/>
      <family val="2"/>
    </font>
    <font>
      <sz val="14"/>
      <name val="Avenir Next LT Pro"/>
      <family val="2"/>
    </font>
    <font>
      <sz val="11"/>
      <color rgb="FF000000"/>
      <name val="Avenir Next LT Pro"/>
      <family val="2"/>
    </font>
    <font>
      <b/>
      <sz val="11"/>
      <name val="Avenir Next LT Pro"/>
      <family val="2"/>
    </font>
    <font>
      <vertAlign val="subscript"/>
      <sz val="8"/>
      <color theme="1"/>
      <name val="Avenir Next LT Pro"/>
      <family val="2"/>
      <scheme val="minor"/>
    </font>
    <font>
      <sz val="11"/>
      <name val="Calibri"/>
      <family val="2"/>
    </font>
    <font>
      <sz val="16"/>
      <name val="Avenir Next LT Pro"/>
      <family val="2"/>
    </font>
    <font>
      <b/>
      <sz val="14"/>
      <color theme="1"/>
      <name val="Avenir Next LT Pro"/>
      <family val="2"/>
      <scheme val="minor"/>
    </font>
    <font>
      <b/>
      <sz val="14"/>
      <color theme="1"/>
      <name val="Avenir Next LT Pro"/>
      <family val="2"/>
    </font>
    <font>
      <b/>
      <sz val="14"/>
      <name val="Avenir Next LT Pro"/>
      <family val="2"/>
    </font>
    <font>
      <sz val="12"/>
      <color theme="0"/>
      <name val="Avenir Next LT Pro"/>
      <family val="2"/>
      <scheme val="minor"/>
    </font>
    <font>
      <b/>
      <sz val="12"/>
      <color theme="0"/>
      <name val="Avenir Next LT Pro"/>
      <family val="2"/>
      <scheme val="minor"/>
    </font>
    <font>
      <b/>
      <sz val="11"/>
      <color theme="0"/>
      <name val="Avenir Next LT Pro"/>
      <family val="2"/>
      <scheme val="minor"/>
    </font>
    <font>
      <vertAlign val="subscript"/>
      <sz val="11"/>
      <color theme="1"/>
      <name val="Avenir Next LT Pro"/>
      <family val="2"/>
    </font>
    <font>
      <sz val="10"/>
      <name val="Avenir Next LT Pro"/>
      <family val="2"/>
    </font>
    <font>
      <sz val="10"/>
      <color theme="1"/>
      <name val="Avenir Next LT Pro"/>
      <family val="2"/>
    </font>
    <font>
      <sz val="24"/>
      <color theme="0"/>
      <name val="Avenir Next LT Pro"/>
      <family val="2"/>
    </font>
    <font>
      <sz val="9"/>
      <name val="Avenir Next LT Pro"/>
      <family val="2"/>
      <scheme val="minor"/>
    </font>
    <font>
      <i/>
      <sz val="10"/>
      <color theme="0" tint="-0.499984740745262"/>
      <name val="Avenir Next LT Pro"/>
      <family val="2"/>
      <scheme val="minor"/>
    </font>
    <font>
      <sz val="9"/>
      <color theme="1"/>
      <name val="Avenir Next LT Pro"/>
      <family val="2"/>
      <scheme val="minor"/>
    </font>
    <font>
      <sz val="10"/>
      <color theme="0"/>
      <name val="Avenir Next LT Pro"/>
      <family val="2"/>
      <scheme val="minor"/>
    </font>
    <font>
      <sz val="10"/>
      <color theme="0" tint="-0.249977111117893"/>
      <name val="Avenir Next LT Pro"/>
      <family val="2"/>
      <scheme val="minor"/>
    </font>
    <font>
      <b/>
      <sz val="11"/>
      <color theme="8" tint="-0.249977111117893"/>
      <name val="Avenir Next LT Pro"/>
      <family val="2"/>
      <scheme val="minor"/>
    </font>
    <font>
      <b/>
      <sz val="11"/>
      <color theme="3" tint="-0.249977111117893"/>
      <name val="Avenir Next LT Pro"/>
      <family val="2"/>
      <scheme val="minor"/>
    </font>
    <font>
      <b/>
      <sz val="11"/>
      <color theme="7" tint="-0.249977111117893"/>
      <name val="Avenir Next LT Pro"/>
      <family val="2"/>
      <scheme val="minor"/>
    </font>
    <font>
      <sz val="8"/>
      <color theme="0" tint="-0.499984740745262"/>
      <name val="Avenir Next LT Pro"/>
      <family val="2"/>
      <scheme val="minor"/>
    </font>
    <font>
      <b/>
      <sz val="11"/>
      <color theme="2" tint="-0.249977111117893"/>
      <name val="Avenir Next LT Pro"/>
      <family val="2"/>
      <scheme val="minor"/>
    </font>
    <font>
      <b/>
      <sz val="11"/>
      <color theme="9" tint="-0.249977111117893"/>
      <name val="Avenir Next LT Pro"/>
      <family val="2"/>
      <scheme val="minor"/>
    </font>
    <font>
      <b/>
      <sz val="11"/>
      <color theme="2" tint="0.39997558519241921"/>
      <name val="Avenir Next LT Pro"/>
      <family val="2"/>
      <scheme val="minor"/>
    </font>
    <font>
      <b/>
      <sz val="10"/>
      <color theme="5" tint="0.249977111117893"/>
      <name val="Avenir Next LT Pro"/>
      <family val="2"/>
      <scheme val="minor"/>
    </font>
    <font>
      <b/>
      <sz val="10"/>
      <color theme="8" tint="-0.249977111117893"/>
      <name val="Avenir Next LT Pro"/>
      <family val="2"/>
      <scheme val="minor"/>
    </font>
    <font>
      <sz val="11"/>
      <color rgb="FFFF0000"/>
      <name val="Avenir Next LT Pro"/>
      <family val="2"/>
      <scheme val="minor"/>
    </font>
    <font>
      <sz val="11"/>
      <color theme="0"/>
      <name val="Avenir Next LT Pro"/>
      <family val="2"/>
      <scheme val="minor"/>
    </font>
    <font>
      <vertAlign val="subscript"/>
      <sz val="11"/>
      <color theme="1"/>
      <name val="Avenir Next LT Pro"/>
      <family val="2"/>
      <scheme val="minor"/>
    </font>
    <font>
      <b/>
      <vertAlign val="subscript"/>
      <sz val="11"/>
      <color theme="1"/>
      <name val="Avenir Next LT Pro"/>
      <family val="2"/>
      <scheme val="minor"/>
    </font>
    <font>
      <b/>
      <sz val="24"/>
      <color theme="1"/>
      <name val="Avenir Next LT Pro"/>
      <family val="2"/>
      <scheme val="minor"/>
    </font>
    <font>
      <b/>
      <sz val="22"/>
      <color theme="0"/>
      <name val="Avenir Next LT Pro"/>
      <family val="2"/>
      <scheme val="minor"/>
    </font>
    <font>
      <sz val="10"/>
      <color theme="3"/>
      <name val="Avenir Next LT Pro"/>
      <family val="2"/>
      <scheme val="minor"/>
    </font>
    <font>
      <sz val="8"/>
      <color theme="3"/>
      <name val="Avenir Next LT Pro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2D41"/>
        <bgColor indexed="64"/>
      </patternFill>
    </fill>
    <fill>
      <patternFill patternType="solid">
        <fgColor rgb="FFEBE10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F566D"/>
        <bgColor indexed="64"/>
      </patternFill>
    </fill>
    <fill>
      <patternFill patternType="solid">
        <fgColor rgb="FF3789B7"/>
        <bgColor indexed="64"/>
      </patternFill>
    </fill>
    <fill>
      <patternFill patternType="solid">
        <fgColor rgb="FFA0D3B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68">
    <xf numFmtId="0" fontId="0" fillId="0" borderId="0" xfId="0"/>
    <xf numFmtId="0" fontId="0" fillId="2" borderId="0" xfId="0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2" borderId="0" xfId="0" applyFont="1" applyFill="1"/>
    <xf numFmtId="1" fontId="6" fillId="2" borderId="0" xfId="0" applyNumberFormat="1" applyFont="1" applyFill="1" applyAlignment="1">
      <alignment vertical="center"/>
    </xf>
    <xf numFmtId="9" fontId="6" fillId="2" borderId="0" xfId="0" applyNumberFormat="1" applyFont="1" applyFill="1" applyAlignment="1">
      <alignment vertical="center"/>
    </xf>
    <xf numFmtId="9" fontId="6" fillId="2" borderId="0" xfId="1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/>
    </xf>
    <xf numFmtId="1" fontId="30" fillId="2" borderId="0" xfId="0" applyNumberFormat="1" applyFont="1" applyFill="1" applyAlignment="1">
      <alignment vertical="top" wrapText="1"/>
    </xf>
    <xf numFmtId="0" fontId="21" fillId="2" borderId="0" xfId="0" applyFont="1" applyFill="1" applyAlignment="1">
      <alignment horizontal="left"/>
    </xf>
    <xf numFmtId="9" fontId="21" fillId="2" borderId="0" xfId="1" applyFont="1" applyFill="1" applyBorder="1" applyAlignment="1">
      <alignment horizontal="center" vertical="center"/>
    </xf>
    <xf numFmtId="9" fontId="6" fillId="2" borderId="0" xfId="1" applyFont="1" applyFill="1" applyBorder="1"/>
    <xf numFmtId="9" fontId="6" fillId="2" borderId="0" xfId="0" applyNumberFormat="1" applyFont="1" applyFill="1"/>
    <xf numFmtId="1" fontId="6" fillId="2" borderId="0" xfId="0" applyNumberFormat="1" applyFont="1" applyFill="1"/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31" fillId="11" borderId="0" xfId="0" applyFont="1" applyFill="1" applyAlignment="1">
      <alignment vertical="center"/>
    </xf>
    <xf numFmtId="0" fontId="31" fillId="11" borderId="0" xfId="0" applyFont="1" applyFill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7" fillId="15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7" fillId="14" borderId="0" xfId="0" applyFont="1" applyFill="1" applyAlignment="1">
      <alignment horizontal="center" vertical="center"/>
    </xf>
    <xf numFmtId="0" fontId="31" fillId="13" borderId="0" xfId="0" applyFont="1" applyFill="1" applyAlignment="1">
      <alignment vertical="center"/>
    </xf>
    <xf numFmtId="0" fontId="31" fillId="13" borderId="0" xfId="0" applyFont="1" applyFill="1" applyAlignment="1">
      <alignment horizontal="center"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/>
    <xf numFmtId="1" fontId="35" fillId="0" borderId="0" xfId="0" applyNumberFormat="1" applyFont="1"/>
    <xf numFmtId="0" fontId="3" fillId="0" borderId="0" xfId="0" applyFont="1"/>
    <xf numFmtId="0" fontId="33" fillId="0" borderId="0" xfId="0" applyFont="1"/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34" fillId="0" borderId="0" xfId="0" applyFont="1"/>
    <xf numFmtId="2" fontId="23" fillId="0" borderId="0" xfId="0" applyNumberFormat="1" applyFont="1" applyAlignment="1">
      <alignment horizontal="center" vertical="center"/>
    </xf>
    <xf numFmtId="0" fontId="32" fillId="2" borderId="0" xfId="0" applyFont="1" applyFill="1"/>
    <xf numFmtId="1" fontId="32" fillId="0" borderId="0" xfId="0" applyNumberFormat="1" applyFont="1"/>
    <xf numFmtId="1" fontId="32" fillId="0" borderId="0" xfId="0" applyNumberFormat="1" applyFont="1" applyAlignment="1">
      <alignment horizontal="center"/>
    </xf>
    <xf numFmtId="1" fontId="34" fillId="0" borderId="0" xfId="0" applyNumberFormat="1" applyFont="1"/>
    <xf numFmtId="0" fontId="28" fillId="0" borderId="0" xfId="0" applyFont="1"/>
    <xf numFmtId="0" fontId="27" fillId="0" borderId="0" xfId="0" applyFont="1"/>
    <xf numFmtId="0" fontId="40" fillId="11" borderId="0" xfId="0" applyFont="1" applyFill="1" applyAlignment="1">
      <alignment horizontal="center" vertical="center"/>
    </xf>
    <xf numFmtId="0" fontId="40" fillId="11" borderId="0" xfId="0" applyFont="1" applyFill="1" applyAlignment="1">
      <alignment vertical="center"/>
    </xf>
    <xf numFmtId="0" fontId="40" fillId="18" borderId="0" xfId="0" applyFont="1" applyFill="1" applyAlignment="1">
      <alignment vertical="center"/>
    </xf>
    <xf numFmtId="0" fontId="38" fillId="14" borderId="0" xfId="0" applyFont="1" applyFill="1" applyAlignment="1">
      <alignment vertical="center"/>
    </xf>
    <xf numFmtId="0" fontId="38" fillId="15" borderId="0" xfId="0" applyFont="1" applyFill="1" applyAlignment="1">
      <alignment vertical="center"/>
    </xf>
    <xf numFmtId="0" fontId="40" fillId="13" borderId="0" xfId="0" applyFont="1" applyFill="1" applyAlignment="1">
      <alignment vertical="center"/>
    </xf>
    <xf numFmtId="0" fontId="38" fillId="17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0" fillId="2" borderId="9" xfId="0" applyFill="1" applyBorder="1"/>
    <xf numFmtId="0" fontId="43" fillId="2" borderId="0" xfId="0" applyFont="1" applyFill="1" applyAlignment="1">
      <alignment vertical="center"/>
    </xf>
    <xf numFmtId="0" fontId="43" fillId="9" borderId="0" xfId="0" applyFont="1" applyFill="1" applyAlignment="1">
      <alignment vertical="center"/>
    </xf>
    <xf numFmtId="0" fontId="43" fillId="8" borderId="0" xfId="0" applyFont="1" applyFill="1" applyAlignment="1">
      <alignment vertical="center"/>
    </xf>
    <xf numFmtId="0" fontId="43" fillId="7" borderId="0" xfId="0" applyFont="1" applyFill="1" applyAlignment="1">
      <alignment vertical="center"/>
    </xf>
    <xf numFmtId="0" fontId="43" fillId="6" borderId="0" xfId="0" applyFont="1" applyFill="1" applyAlignment="1">
      <alignment vertical="center"/>
    </xf>
    <xf numFmtId="0" fontId="43" fillId="5" borderId="0" xfId="0" applyFont="1" applyFill="1" applyAlignment="1">
      <alignment vertical="center"/>
    </xf>
    <xf numFmtId="0" fontId="31" fillId="20" borderId="0" xfId="0" applyFont="1" applyFill="1" applyAlignment="1">
      <alignment vertical="center"/>
    </xf>
    <xf numFmtId="0" fontId="31" fillId="20" borderId="0" xfId="0" applyFont="1" applyFill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5" fillId="8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0" fillId="2" borderId="9" xfId="0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9" fontId="6" fillId="2" borderId="10" xfId="1" applyFont="1" applyFill="1" applyBorder="1" applyAlignment="1">
      <alignment horizontal="center" vertical="center"/>
    </xf>
    <xf numFmtId="0" fontId="25" fillId="9" borderId="0" xfId="0" applyFont="1" applyFill="1" applyAlignment="1">
      <alignment horizontal="center" vertical="top"/>
    </xf>
    <xf numFmtId="0" fontId="6" fillId="2" borderId="10" xfId="0" applyFont="1" applyFill="1" applyBorder="1"/>
    <xf numFmtId="9" fontId="21" fillId="2" borderId="11" xfId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/>
    </xf>
    <xf numFmtId="9" fontId="21" fillId="2" borderId="12" xfId="1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/>
    </xf>
    <xf numFmtId="1" fontId="46" fillId="19" borderId="10" xfId="0" applyNumberFormat="1" applyFont="1" applyFill="1" applyBorder="1" applyAlignment="1">
      <alignment vertical="center"/>
    </xf>
    <xf numFmtId="1" fontId="46" fillId="19" borderId="10" xfId="0" applyNumberFormat="1" applyFont="1" applyFill="1" applyBorder="1"/>
    <xf numFmtId="164" fontId="6" fillId="2" borderId="10" xfId="1" applyNumberFormat="1" applyFont="1" applyFill="1" applyBorder="1" applyAlignment="1">
      <alignment horizontal="center" vertical="center"/>
    </xf>
    <xf numFmtId="164" fontId="21" fillId="2" borderId="12" xfId="1" applyNumberFormat="1" applyFont="1" applyFill="1" applyBorder="1" applyAlignment="1">
      <alignment horizontal="center" vertical="center"/>
    </xf>
    <xf numFmtId="164" fontId="21" fillId="2" borderId="11" xfId="1" applyNumberFormat="1" applyFont="1" applyFill="1" applyBorder="1" applyAlignment="1">
      <alignment horizontal="center" vertical="center"/>
    </xf>
    <xf numFmtId="0" fontId="25" fillId="20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165" fontId="28" fillId="2" borderId="0" xfId="0" applyNumberFormat="1" applyFont="1" applyFill="1" applyAlignment="1">
      <alignment horizontal="center" vertical="center"/>
    </xf>
    <xf numFmtId="164" fontId="28" fillId="2" borderId="0" xfId="1" applyNumberFormat="1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0" fontId="21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64" fontId="28" fillId="2" borderId="0" xfId="1" applyNumberFormat="1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top"/>
    </xf>
    <xf numFmtId="0" fontId="6" fillId="2" borderId="12" xfId="0" applyFont="1" applyFill="1" applyBorder="1"/>
    <xf numFmtId="165" fontId="28" fillId="2" borderId="13" xfId="0" applyNumberFormat="1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5" fillId="2" borderId="0" xfId="0" applyFont="1" applyFill="1"/>
    <xf numFmtId="1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1" fontId="28" fillId="2" borderId="13" xfId="0" applyNumberFormat="1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9" fontId="28" fillId="2" borderId="10" xfId="1" applyFont="1" applyFill="1" applyBorder="1" applyAlignment="1">
      <alignment horizontal="center" vertical="center"/>
    </xf>
    <xf numFmtId="9" fontId="28" fillId="2" borderId="0" xfId="1" applyFont="1" applyFill="1" applyBorder="1" applyAlignment="1">
      <alignment horizontal="center" vertical="center"/>
    </xf>
    <xf numFmtId="1" fontId="28" fillId="2" borderId="0" xfId="1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/>
    </xf>
    <xf numFmtId="9" fontId="28" fillId="2" borderId="11" xfId="1" applyFont="1" applyFill="1" applyBorder="1" applyAlignment="1">
      <alignment horizontal="center" vertical="center"/>
    </xf>
    <xf numFmtId="9" fontId="28" fillId="2" borderId="17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1" fontId="27" fillId="2" borderId="19" xfId="0" applyNumberFormat="1" applyFont="1" applyFill="1" applyBorder="1" applyAlignment="1">
      <alignment horizontal="center" vertical="center"/>
    </xf>
    <xf numFmtId="9" fontId="3" fillId="2" borderId="15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9" fontId="27" fillId="2" borderId="0" xfId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left" vertical="center" wrapText="1"/>
    </xf>
    <xf numFmtId="1" fontId="6" fillId="2" borderId="10" xfId="0" applyNumberFormat="1" applyFont="1" applyFill="1" applyBorder="1" applyAlignment="1">
      <alignment horizontal="left" vertical="center"/>
    </xf>
    <xf numFmtId="1" fontId="6" fillId="2" borderId="12" xfId="0" applyNumberFormat="1" applyFont="1" applyFill="1" applyBorder="1" applyAlignment="1">
      <alignment horizontal="left" vertical="center" wrapText="1"/>
    </xf>
    <xf numFmtId="9" fontId="3" fillId="2" borderId="10" xfId="1" applyFont="1" applyFill="1" applyBorder="1" applyAlignment="1">
      <alignment horizontal="center" vertical="center"/>
    </xf>
    <xf numFmtId="164" fontId="27" fillId="2" borderId="10" xfId="1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9" fontId="3" fillId="2" borderId="0" xfId="1" applyFont="1" applyFill="1" applyBorder="1" applyAlignment="1">
      <alignment horizontal="center" vertical="center"/>
    </xf>
    <xf numFmtId="0" fontId="37" fillId="12" borderId="0" xfId="0" applyFont="1" applyFill="1" applyAlignment="1">
      <alignment vertical="center"/>
    </xf>
    <xf numFmtId="0" fontId="38" fillId="12" borderId="0" xfId="0" applyFont="1" applyFill="1" applyAlignment="1">
      <alignment horizontal="center" vertical="center"/>
    </xf>
    <xf numFmtId="0" fontId="38" fillId="12" borderId="0" xfId="0" applyFont="1" applyFill="1" applyAlignment="1">
      <alignment vertical="center"/>
    </xf>
    <xf numFmtId="164" fontId="0" fillId="2" borderId="12" xfId="1" applyNumberFormat="1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13" xfId="0" applyFont="1" applyFill="1" applyBorder="1" applyAlignment="1">
      <alignment horizontal="center" vertical="center"/>
    </xf>
    <xf numFmtId="1" fontId="49" fillId="2" borderId="14" xfId="0" applyNumberFormat="1" applyFont="1" applyFill="1" applyBorder="1" applyAlignment="1">
      <alignment horizontal="center" vertical="center"/>
    </xf>
    <xf numFmtId="165" fontId="28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top"/>
    </xf>
    <xf numFmtId="49" fontId="24" fillId="2" borderId="10" xfId="0" applyNumberFormat="1" applyFont="1" applyFill="1" applyBorder="1" applyAlignment="1">
      <alignment horizontal="left" vertical="center" wrapText="1"/>
    </xf>
    <xf numFmtId="49" fontId="24" fillId="2" borderId="12" xfId="0" applyNumberFormat="1" applyFont="1" applyFill="1" applyBorder="1" applyAlignment="1">
      <alignment horizontal="left" vertical="center" wrapText="1"/>
    </xf>
    <xf numFmtId="9" fontId="3" fillId="2" borderId="16" xfId="1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5" fillId="9" borderId="0" xfId="0" applyFont="1" applyFill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/>
    </xf>
    <xf numFmtId="0" fontId="39" fillId="11" borderId="0" xfId="0" applyFont="1" applyFill="1" applyAlignment="1">
      <alignment vertical="center"/>
    </xf>
    <xf numFmtId="0" fontId="37" fillId="22" borderId="0" xfId="0" applyFont="1" applyFill="1" applyAlignment="1">
      <alignment vertical="center"/>
    </xf>
    <xf numFmtId="0" fontId="38" fillId="22" borderId="0" xfId="0" applyFont="1" applyFill="1" applyAlignment="1">
      <alignment horizontal="center" vertical="center"/>
    </xf>
    <xf numFmtId="0" fontId="38" fillId="22" borderId="0" xfId="0" applyFont="1" applyFill="1" applyAlignment="1">
      <alignment vertical="center"/>
    </xf>
    <xf numFmtId="1" fontId="34" fillId="0" borderId="0" xfId="0" applyNumberFormat="1" applyFont="1" applyAlignment="1">
      <alignment vertical="center" wrapText="1"/>
    </xf>
    <xf numFmtId="0" fontId="39" fillId="13" borderId="0" xfId="0" applyFont="1" applyFill="1" applyAlignment="1">
      <alignment horizontal="left" vertical="center" wrapText="1"/>
    </xf>
    <xf numFmtId="0" fontId="25" fillId="8" borderId="10" xfId="0" applyFont="1" applyFill="1" applyBorder="1" applyAlignment="1">
      <alignment horizontal="center" vertical="center"/>
    </xf>
    <xf numFmtId="1" fontId="27" fillId="2" borderId="13" xfId="0" applyNumberFormat="1" applyFont="1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32" fillId="9" borderId="0" xfId="0" applyFont="1" applyFill="1" applyAlignment="1">
      <alignment vertical="center"/>
    </xf>
    <xf numFmtId="9" fontId="6" fillId="2" borderId="11" xfId="1" applyFont="1" applyFill="1" applyBorder="1" applyAlignment="1">
      <alignment horizontal="center" vertical="center"/>
    </xf>
    <xf numFmtId="164" fontId="27" fillId="2" borderId="17" xfId="1" applyNumberFormat="1" applyFont="1" applyFill="1" applyBorder="1" applyAlignment="1">
      <alignment horizontal="center" vertical="center"/>
    </xf>
    <xf numFmtId="0" fontId="21" fillId="9" borderId="0" xfId="0" applyFont="1" applyFill="1" applyAlignment="1">
      <alignment vertical="center" wrapText="1"/>
    </xf>
    <xf numFmtId="0" fontId="25" fillId="9" borderId="10" xfId="0" applyFont="1" applyFill="1" applyBorder="1" applyAlignment="1">
      <alignment horizontal="center" vertical="top"/>
    </xf>
    <xf numFmtId="9" fontId="6" fillId="2" borderId="12" xfId="1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vertical="center" wrapText="1"/>
    </xf>
    <xf numFmtId="0" fontId="21" fillId="7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/>
    </xf>
    <xf numFmtId="1" fontId="46" fillId="19" borderId="12" xfId="0" applyNumberFormat="1" applyFont="1" applyFill="1" applyBorder="1"/>
    <xf numFmtId="164" fontId="6" fillId="2" borderId="12" xfId="1" applyNumberFormat="1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vertical="center" wrapText="1"/>
    </xf>
    <xf numFmtId="0" fontId="25" fillId="6" borderId="10" xfId="0" applyFont="1" applyFill="1" applyBorder="1" applyAlignment="1">
      <alignment horizontal="center" vertical="center"/>
    </xf>
    <xf numFmtId="0" fontId="47" fillId="20" borderId="10" xfId="0" applyFont="1" applyFill="1" applyBorder="1" applyAlignment="1">
      <alignment vertical="center" wrapText="1"/>
    </xf>
    <xf numFmtId="0" fontId="47" fillId="9" borderId="10" xfId="0" applyFont="1" applyFill="1" applyBorder="1" applyAlignment="1">
      <alignment vertical="center" wrapText="1"/>
    </xf>
    <xf numFmtId="0" fontId="47" fillId="8" borderId="10" xfId="0" applyFont="1" applyFill="1" applyBorder="1" applyAlignment="1">
      <alignment vertical="center" wrapText="1"/>
    </xf>
    <xf numFmtId="164" fontId="27" fillId="2" borderId="16" xfId="1" applyNumberFormat="1" applyFont="1" applyFill="1" applyBorder="1" applyAlignment="1">
      <alignment horizontal="center" vertical="center"/>
    </xf>
    <xf numFmtId="0" fontId="55" fillId="14" borderId="4" xfId="0" applyFont="1" applyFill="1" applyBorder="1"/>
    <xf numFmtId="0" fontId="55" fillId="14" borderId="5" xfId="0" applyFont="1" applyFill="1" applyBorder="1" applyAlignment="1">
      <alignment vertical="center"/>
    </xf>
    <xf numFmtId="0" fontId="55" fillId="14" borderId="1" xfId="0" applyFont="1" applyFill="1" applyBorder="1"/>
    <xf numFmtId="0" fontId="39" fillId="11" borderId="0" xfId="0" applyFont="1" applyFill="1" applyAlignment="1">
      <alignment horizontal="left" vertical="center"/>
    </xf>
    <xf numFmtId="0" fontId="37" fillId="17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7" fillId="15" borderId="0" xfId="0" applyFont="1" applyFill="1" applyAlignment="1">
      <alignment horizontal="left" vertical="center"/>
    </xf>
    <xf numFmtId="0" fontId="37" fillId="14" borderId="0" xfId="0" applyFont="1" applyFill="1" applyAlignment="1">
      <alignment horizontal="left" vertical="center"/>
    </xf>
    <xf numFmtId="1" fontId="32" fillId="0" borderId="0" xfId="0" applyNumberFormat="1" applyFont="1" applyAlignment="1">
      <alignment horizontal="left" vertical="center"/>
    </xf>
    <xf numFmtId="1" fontId="3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6" fillId="10" borderId="0" xfId="0" applyFont="1" applyFill="1" applyAlignment="1">
      <alignment horizontal="left" vertical="center"/>
    </xf>
    <xf numFmtId="1" fontId="27" fillId="10" borderId="0" xfId="0" applyNumberFormat="1" applyFont="1" applyFill="1" applyAlignment="1">
      <alignment horizontal="center" vertical="center"/>
    </xf>
    <xf numFmtId="1" fontId="27" fillId="10" borderId="0" xfId="0" applyNumberFormat="1" applyFont="1" applyFill="1" applyAlignment="1">
      <alignment vertical="center"/>
    </xf>
    <xf numFmtId="1" fontId="28" fillId="10" borderId="0" xfId="0" applyNumberFormat="1" applyFont="1" applyFill="1" applyAlignment="1">
      <alignment vertical="center"/>
    </xf>
    <xf numFmtId="1" fontId="6" fillId="2" borderId="11" xfId="1" applyNumberFormat="1" applyFont="1" applyFill="1" applyBorder="1" applyAlignment="1">
      <alignment horizontal="center" vertical="center"/>
    </xf>
    <xf numFmtId="165" fontId="28" fillId="2" borderId="0" xfId="1" applyNumberFormat="1" applyFont="1" applyFill="1" applyBorder="1" applyAlignment="1">
      <alignment horizontal="center" vertical="center"/>
    </xf>
    <xf numFmtId="10" fontId="6" fillId="2" borderId="0" xfId="1" applyNumberFormat="1" applyFont="1" applyFill="1" applyBorder="1" applyAlignment="1">
      <alignment horizontal="center" vertical="center"/>
    </xf>
    <xf numFmtId="165" fontId="32" fillId="0" borderId="0" xfId="0" applyNumberFormat="1" applyFont="1"/>
    <xf numFmtId="10" fontId="6" fillId="2" borderId="10" xfId="1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25" fillId="5" borderId="1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vertical="center" wrapText="1"/>
    </xf>
    <xf numFmtId="0" fontId="21" fillId="20" borderId="10" xfId="0" applyFont="1" applyFill="1" applyBorder="1" applyAlignment="1">
      <alignment vertical="center" wrapText="1"/>
    </xf>
    <xf numFmtId="165" fontId="28" fillId="2" borderId="16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49" fillId="2" borderId="14" xfId="0" applyNumberFormat="1" applyFont="1" applyFill="1" applyBorder="1" applyAlignment="1">
      <alignment horizontal="center" vertical="center"/>
    </xf>
    <xf numFmtId="165" fontId="28" fillId="2" borderId="14" xfId="0" applyNumberFormat="1" applyFont="1" applyFill="1" applyBorder="1" applyAlignment="1">
      <alignment horizontal="center" vertical="center"/>
    </xf>
    <xf numFmtId="164" fontId="28" fillId="2" borderId="11" xfId="1" applyNumberFormat="1" applyFont="1" applyFill="1" applyBorder="1" applyAlignment="1">
      <alignment horizontal="center" vertical="center"/>
    </xf>
    <xf numFmtId="164" fontId="28" fillId="2" borderId="16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4" fontId="28" fillId="2" borderId="18" xfId="1" applyNumberFormat="1" applyFont="1" applyFill="1" applyBorder="1" applyAlignment="1">
      <alignment horizontal="center" vertical="center"/>
    </xf>
    <xf numFmtId="165" fontId="27" fillId="2" borderId="19" xfId="0" applyNumberFormat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164" fontId="28" fillId="2" borderId="10" xfId="1" applyNumberFormat="1" applyFont="1" applyFill="1" applyBorder="1" applyAlignment="1">
      <alignment horizontal="center" vertical="center"/>
    </xf>
    <xf numFmtId="164" fontId="28" fillId="2" borderId="12" xfId="1" applyNumberFormat="1" applyFont="1" applyFill="1" applyBorder="1" applyAlignment="1">
      <alignment horizontal="center" vertical="center"/>
    </xf>
    <xf numFmtId="164" fontId="28" fillId="2" borderId="15" xfId="1" applyNumberFormat="1" applyFont="1" applyFill="1" applyBorder="1" applyAlignment="1">
      <alignment horizontal="center" vertical="center"/>
    </xf>
    <xf numFmtId="165" fontId="40" fillId="11" borderId="0" xfId="1" applyNumberFormat="1" applyFont="1" applyFill="1" applyAlignment="1">
      <alignment horizontal="center" vertical="center"/>
    </xf>
    <xf numFmtId="165" fontId="40" fillId="11" borderId="0" xfId="0" applyNumberFormat="1" applyFont="1" applyFill="1" applyAlignment="1">
      <alignment vertical="center"/>
    </xf>
    <xf numFmtId="165" fontId="38" fillId="17" borderId="0" xfId="0" applyNumberFormat="1" applyFont="1" applyFill="1" applyAlignment="1">
      <alignment horizontal="center" vertical="center"/>
    </xf>
    <xf numFmtId="165" fontId="38" fillId="17" borderId="0" xfId="0" applyNumberFormat="1" applyFont="1" applyFill="1" applyAlignment="1">
      <alignment vertical="center"/>
    </xf>
    <xf numFmtId="165" fontId="40" fillId="13" borderId="0" xfId="0" applyNumberFormat="1" applyFont="1" applyFill="1" applyAlignment="1">
      <alignment horizontal="center" vertical="center"/>
    </xf>
    <xf numFmtId="165" fontId="40" fillId="13" borderId="0" xfId="0" applyNumberFormat="1" applyFont="1" applyFill="1" applyAlignment="1">
      <alignment vertical="center"/>
    </xf>
    <xf numFmtId="165" fontId="38" fillId="15" borderId="0" xfId="0" applyNumberFormat="1" applyFont="1" applyFill="1" applyAlignment="1">
      <alignment horizontal="center" vertical="center"/>
    </xf>
    <xf numFmtId="165" fontId="38" fillId="15" borderId="0" xfId="0" applyNumberFormat="1" applyFont="1" applyFill="1" applyAlignment="1">
      <alignment vertical="center"/>
    </xf>
    <xf numFmtId="165" fontId="38" fillId="14" borderId="0" xfId="0" applyNumberFormat="1" applyFont="1" applyFill="1" applyAlignment="1">
      <alignment horizontal="center" vertical="center"/>
    </xf>
    <xf numFmtId="165" fontId="38" fillId="14" borderId="0" xfId="0" applyNumberFormat="1" applyFont="1" applyFill="1" applyAlignment="1">
      <alignment vertical="center"/>
    </xf>
    <xf numFmtId="165" fontId="40" fillId="18" borderId="0" xfId="0" applyNumberFormat="1" applyFont="1" applyFill="1" applyAlignment="1">
      <alignment horizontal="center" vertical="center"/>
    </xf>
    <xf numFmtId="165" fontId="40" fillId="18" borderId="0" xfId="0" applyNumberFormat="1" applyFont="1" applyFill="1" applyAlignment="1">
      <alignment vertical="center"/>
    </xf>
    <xf numFmtId="165" fontId="27" fillId="2" borderId="0" xfId="0" applyNumberFormat="1" applyFont="1" applyFill="1" applyAlignment="1">
      <alignment horizontal="center" vertical="center"/>
    </xf>
    <xf numFmtId="1" fontId="54" fillId="16" borderId="0" xfId="0" applyNumberFormat="1" applyFont="1" applyFill="1" applyAlignment="1">
      <alignment horizontal="center" vertical="center"/>
    </xf>
    <xf numFmtId="1" fontId="55" fillId="16" borderId="0" xfId="0" applyNumberFormat="1" applyFont="1" applyFill="1" applyAlignment="1">
      <alignment horizontal="center" vertical="center"/>
    </xf>
    <xf numFmtId="1" fontId="6" fillId="2" borderId="10" xfId="0" applyNumberFormat="1" applyFont="1" applyFill="1" applyBorder="1" applyAlignment="1">
      <alignment vertical="center"/>
    </xf>
    <xf numFmtId="2" fontId="28" fillId="2" borderId="13" xfId="0" applyNumberFormat="1" applyFont="1" applyFill="1" applyBorder="1" applyAlignment="1">
      <alignment horizontal="center" vertical="center"/>
    </xf>
    <xf numFmtId="166" fontId="27" fillId="2" borderId="10" xfId="1" applyNumberFormat="1" applyFont="1" applyFill="1" applyBorder="1" applyAlignment="1">
      <alignment horizontal="center" vertical="center"/>
    </xf>
    <xf numFmtId="10" fontId="28" fillId="2" borderId="12" xfId="1" applyNumberFormat="1" applyFont="1" applyFill="1" applyBorder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1" fontId="27" fillId="2" borderId="18" xfId="0" applyNumberFormat="1" applyFont="1" applyFill="1" applyBorder="1" applyAlignment="1">
      <alignment horizontal="center" vertical="center"/>
    </xf>
    <xf numFmtId="1" fontId="27" fillId="2" borderId="11" xfId="0" applyNumberFormat="1" applyFont="1" applyFill="1" applyBorder="1" applyAlignment="1">
      <alignment horizontal="center" vertical="center"/>
    </xf>
    <xf numFmtId="10" fontId="28" fillId="2" borderId="0" xfId="1" applyNumberFormat="1" applyFont="1" applyFill="1" applyBorder="1" applyAlignment="1">
      <alignment horizontal="center" vertical="center"/>
    </xf>
    <xf numFmtId="1" fontId="28" fillId="2" borderId="20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1" fontId="28" fillId="2" borderId="19" xfId="0" applyNumberFormat="1" applyFont="1" applyFill="1" applyBorder="1" applyAlignment="1">
      <alignment horizontal="center" vertical="center"/>
    </xf>
    <xf numFmtId="1" fontId="27" fillId="2" borderId="20" xfId="0" applyNumberFormat="1" applyFon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10" fontId="0" fillId="2" borderId="17" xfId="1" applyNumberFormat="1" applyFont="1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18" xfId="1" applyFont="1" applyFill="1" applyBorder="1" applyAlignment="1">
      <alignment horizontal="center" vertical="center"/>
    </xf>
    <xf numFmtId="1" fontId="28" fillId="2" borderId="11" xfId="1" applyNumberFormat="1" applyFont="1" applyFill="1" applyBorder="1" applyAlignment="1">
      <alignment horizontal="center" vertical="center"/>
    </xf>
    <xf numFmtId="166" fontId="28" fillId="2" borderId="0" xfId="1" applyNumberFormat="1" applyFont="1" applyFill="1" applyBorder="1" applyAlignment="1">
      <alignment horizontal="center" vertical="center"/>
    </xf>
    <xf numFmtId="10" fontId="28" fillId="2" borderId="18" xfId="1" applyNumberFormat="1" applyFont="1" applyFill="1" applyBorder="1" applyAlignment="1">
      <alignment horizontal="center" vertical="center"/>
    </xf>
    <xf numFmtId="166" fontId="27" fillId="2" borderId="16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9" fontId="3" fillId="2" borderId="18" xfId="1" applyFont="1" applyFill="1" applyBorder="1" applyAlignment="1">
      <alignment horizontal="center" vertical="center"/>
    </xf>
    <xf numFmtId="9" fontId="0" fillId="2" borderId="15" xfId="1" applyFont="1" applyFill="1" applyBorder="1" applyAlignment="1">
      <alignment horizontal="center" vertical="center"/>
    </xf>
    <xf numFmtId="10" fontId="28" fillId="2" borderId="10" xfId="1" applyNumberFormat="1" applyFont="1" applyFill="1" applyBorder="1" applyAlignment="1">
      <alignment horizontal="center" vertical="center"/>
    </xf>
    <xf numFmtId="10" fontId="27" fillId="2" borderId="17" xfId="1" applyNumberFormat="1" applyFont="1" applyFill="1" applyBorder="1" applyAlignment="1">
      <alignment horizontal="center" vertical="center"/>
    </xf>
    <xf numFmtId="9" fontId="28" fillId="2" borderId="15" xfId="1" applyFont="1" applyFill="1" applyBorder="1" applyAlignment="1">
      <alignment horizontal="center" vertical="center"/>
    </xf>
    <xf numFmtId="9" fontId="28" fillId="2" borderId="12" xfId="1" applyFont="1" applyFill="1" applyBorder="1" applyAlignment="1">
      <alignment horizontal="center" vertical="center"/>
    </xf>
    <xf numFmtId="9" fontId="27" fillId="2" borderId="17" xfId="1" applyFont="1" applyFill="1" applyBorder="1" applyAlignment="1">
      <alignment horizontal="center" vertical="center"/>
    </xf>
    <xf numFmtId="9" fontId="27" fillId="2" borderId="16" xfId="1" applyFont="1" applyFill="1" applyBorder="1" applyAlignment="1">
      <alignment horizontal="center" vertical="center"/>
    </xf>
    <xf numFmtId="9" fontId="28" fillId="2" borderId="0" xfId="1" applyFont="1" applyFill="1" applyAlignment="1">
      <alignment horizontal="center" vertical="center"/>
    </xf>
    <xf numFmtId="9" fontId="28" fillId="2" borderId="0" xfId="0" applyNumberFormat="1" applyFont="1" applyFill="1" applyAlignment="1">
      <alignment horizontal="center" vertical="center"/>
    </xf>
    <xf numFmtId="166" fontId="6" fillId="2" borderId="10" xfId="1" applyNumberFormat="1" applyFont="1" applyFill="1" applyBorder="1" applyAlignment="1">
      <alignment horizontal="center" vertical="center"/>
    </xf>
    <xf numFmtId="10" fontId="6" fillId="2" borderId="12" xfId="1" applyNumberFormat="1" applyFont="1" applyFill="1" applyBorder="1" applyAlignment="1">
      <alignment horizontal="center" vertical="center"/>
    </xf>
    <xf numFmtId="10" fontId="21" fillId="2" borderId="12" xfId="1" applyNumberFormat="1" applyFont="1" applyFill="1" applyBorder="1" applyAlignment="1">
      <alignment horizontal="center" vertical="center"/>
    </xf>
    <xf numFmtId="169" fontId="6" fillId="2" borderId="12" xfId="1" applyNumberFormat="1" applyFont="1" applyFill="1" applyBorder="1" applyAlignment="1">
      <alignment horizontal="center" vertical="center"/>
    </xf>
    <xf numFmtId="169" fontId="6" fillId="2" borderId="1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9" fontId="3" fillId="2" borderId="17" xfId="0" applyNumberFormat="1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left" vertical="center"/>
    </xf>
    <xf numFmtId="166" fontId="59" fillId="2" borderId="10" xfId="1" applyNumberFormat="1" applyFont="1" applyFill="1" applyBorder="1" applyAlignment="1">
      <alignment horizontal="center" vertical="center"/>
    </xf>
    <xf numFmtId="10" fontId="59" fillId="2" borderId="10" xfId="1" applyNumberFormat="1" applyFont="1" applyFill="1" applyBorder="1" applyAlignment="1">
      <alignment horizontal="center" vertical="center"/>
    </xf>
    <xf numFmtId="9" fontId="59" fillId="2" borderId="10" xfId="1" applyFont="1" applyFill="1" applyBorder="1" applyAlignment="1">
      <alignment horizontal="center" vertical="center"/>
    </xf>
    <xf numFmtId="9" fontId="59" fillId="2" borderId="0" xfId="1" applyFont="1" applyFill="1" applyBorder="1" applyAlignment="1">
      <alignment horizontal="center" vertical="center"/>
    </xf>
    <xf numFmtId="164" fontId="59" fillId="2" borderId="10" xfId="1" applyNumberFormat="1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left" vertical="center"/>
    </xf>
    <xf numFmtId="10" fontId="59" fillId="2" borderId="12" xfId="1" applyNumberFormat="1" applyFont="1" applyFill="1" applyBorder="1" applyAlignment="1">
      <alignment horizontal="center" vertical="center"/>
    </xf>
    <xf numFmtId="9" fontId="59" fillId="2" borderId="12" xfId="1" applyFont="1" applyFill="1" applyBorder="1" applyAlignment="1">
      <alignment horizontal="center" vertical="center"/>
    </xf>
    <xf numFmtId="9" fontId="59" fillId="2" borderId="11" xfId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left" vertical="center"/>
    </xf>
    <xf numFmtId="1" fontId="25" fillId="0" borderId="0" xfId="0" applyNumberFormat="1" applyFont="1" applyAlignment="1">
      <alignment horizontal="center"/>
    </xf>
    <xf numFmtId="165" fontId="25" fillId="0" borderId="0" xfId="0" applyNumberFormat="1" applyFont="1"/>
    <xf numFmtId="0" fontId="25" fillId="0" borderId="0" xfId="0" applyFont="1"/>
    <xf numFmtId="1" fontId="32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" fontId="6" fillId="2" borderId="15" xfId="0" applyNumberFormat="1" applyFont="1" applyFill="1" applyBorder="1" applyAlignment="1">
      <alignment horizontal="left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Border="1" applyAlignment="1">
      <alignment horizontal="center" vertical="center"/>
    </xf>
    <xf numFmtId="1" fontId="21" fillId="2" borderId="0" xfId="1" applyNumberFormat="1" applyFont="1" applyFill="1" applyBorder="1" applyAlignment="1">
      <alignment horizontal="center" vertical="center"/>
    </xf>
    <xf numFmtId="1" fontId="28" fillId="2" borderId="0" xfId="0" applyNumberFormat="1" applyFont="1" applyFill="1" applyAlignment="1">
      <alignment vertical="center"/>
    </xf>
    <xf numFmtId="9" fontId="0" fillId="2" borderId="0" xfId="1" applyFont="1" applyFill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10" fontId="21" fillId="2" borderId="0" xfId="1" applyNumberFormat="1" applyFont="1" applyFill="1" applyBorder="1" applyAlignment="1">
      <alignment horizontal="center" vertical="center"/>
    </xf>
    <xf numFmtId="1" fontId="44" fillId="2" borderId="1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9" fontId="27" fillId="2" borderId="12" xfId="1" applyFont="1" applyFill="1" applyBorder="1" applyAlignment="1">
      <alignment horizontal="center" vertical="center"/>
    </xf>
    <xf numFmtId="1" fontId="32" fillId="0" borderId="0" xfId="0" applyNumberFormat="1" applyFont="1" applyAlignment="1">
      <alignment horizontal="right" vertical="center"/>
    </xf>
    <xf numFmtId="1" fontId="40" fillId="11" borderId="0" xfId="0" applyNumberFormat="1" applyFont="1" applyFill="1" applyAlignment="1">
      <alignment vertical="center"/>
    </xf>
    <xf numFmtId="1" fontId="38" fillId="17" borderId="0" xfId="0" applyNumberFormat="1" applyFont="1" applyFill="1" applyAlignment="1">
      <alignment vertical="center"/>
    </xf>
    <xf numFmtId="1" fontId="25" fillId="0" borderId="0" xfId="0" applyNumberFormat="1" applyFont="1"/>
    <xf numFmtId="1" fontId="40" fillId="13" borderId="0" xfId="0" applyNumberFormat="1" applyFont="1" applyFill="1" applyAlignment="1">
      <alignment vertical="center"/>
    </xf>
    <xf numFmtId="1" fontId="38" fillId="14" borderId="0" xfId="0" applyNumberFormat="1" applyFont="1" applyFill="1" applyAlignment="1">
      <alignment vertical="center"/>
    </xf>
    <xf numFmtId="1" fontId="38" fillId="15" borderId="0" xfId="0" applyNumberFormat="1" applyFont="1" applyFill="1" applyAlignment="1">
      <alignment vertical="center"/>
    </xf>
    <xf numFmtId="1" fontId="40" fillId="18" borderId="0" xfId="0" applyNumberFormat="1" applyFont="1" applyFill="1" applyAlignment="1">
      <alignment vertical="center"/>
    </xf>
    <xf numFmtId="0" fontId="61" fillId="0" borderId="0" xfId="0" applyFont="1" applyAlignment="1">
      <alignment horizontal="center"/>
    </xf>
    <xf numFmtId="1" fontId="28" fillId="0" borderId="0" xfId="0" applyNumberFormat="1" applyFont="1"/>
    <xf numFmtId="1" fontId="34" fillId="2" borderId="0" xfId="0" applyNumberFormat="1" applyFont="1" applyFill="1"/>
    <xf numFmtId="1" fontId="29" fillId="2" borderId="0" xfId="0" applyNumberFormat="1" applyFont="1" applyFill="1" applyAlignment="1">
      <alignment horizontal="center" vertical="center"/>
    </xf>
    <xf numFmtId="1" fontId="62" fillId="2" borderId="0" xfId="0" applyNumberFormat="1" applyFont="1" applyFill="1" applyAlignment="1">
      <alignment vertical="center"/>
    </xf>
    <xf numFmtId="1" fontId="35" fillId="2" borderId="0" xfId="0" applyNumberFormat="1" applyFont="1" applyFill="1" applyAlignment="1">
      <alignment vertical="center"/>
    </xf>
    <xf numFmtId="1" fontId="35" fillId="2" borderId="0" xfId="0" applyNumberFormat="1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1" fontId="27" fillId="0" borderId="0" xfId="0" applyNumberFormat="1" applyFont="1"/>
    <xf numFmtId="1" fontId="28" fillId="0" borderId="0" xfId="0" applyNumberFormat="1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1" fontId="64" fillId="16" borderId="0" xfId="0" applyNumberFormat="1" applyFont="1" applyFill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9" fontId="32" fillId="11" borderId="0" xfId="1" applyFont="1" applyFill="1" applyAlignment="1">
      <alignment horizontal="center" vertical="center"/>
    </xf>
    <xf numFmtId="0" fontId="64" fillId="17" borderId="0" xfId="0" applyFont="1" applyFill="1" applyAlignment="1">
      <alignment horizontal="center" vertical="center"/>
    </xf>
    <xf numFmtId="0" fontId="32" fillId="13" borderId="0" xfId="0" applyFont="1" applyFill="1" applyAlignment="1">
      <alignment horizontal="center" vertical="center"/>
    </xf>
    <xf numFmtId="0" fontId="64" fillId="14" borderId="0" xfId="0" applyFont="1" applyFill="1" applyAlignment="1">
      <alignment horizontal="center" vertical="center"/>
    </xf>
    <xf numFmtId="0" fontId="64" fillId="15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39" fillId="18" borderId="0" xfId="0" applyFont="1" applyFill="1" applyAlignment="1">
      <alignment vertical="center" wrapText="1"/>
    </xf>
    <xf numFmtId="1" fontId="65" fillId="0" borderId="0" xfId="0" applyNumberFormat="1" applyFont="1" applyAlignment="1">
      <alignment horizontal="left" vertical="center"/>
    </xf>
    <xf numFmtId="1" fontId="65" fillId="0" borderId="0" xfId="0" applyNumberFormat="1" applyFont="1" applyAlignment="1">
      <alignment horizontal="center"/>
    </xf>
    <xf numFmtId="1" fontId="65" fillId="0" borderId="0" xfId="0" applyNumberFormat="1" applyFont="1"/>
    <xf numFmtId="0" fontId="65" fillId="0" borderId="0" xfId="0" applyFont="1"/>
    <xf numFmtId="0" fontId="34" fillId="2" borderId="0" xfId="0" applyFont="1" applyFill="1"/>
    <xf numFmtId="0" fontId="66" fillId="2" borderId="0" xfId="0" applyFont="1" applyFill="1" applyAlignment="1">
      <alignment horizontal="left" vertical="center"/>
    </xf>
    <xf numFmtId="0" fontId="67" fillId="2" borderId="0" xfId="0" applyFont="1" applyFill="1" applyAlignment="1">
      <alignment horizontal="left" vertical="center"/>
    </xf>
    <xf numFmtId="0" fontId="68" fillId="2" borderId="0" xfId="0" applyFont="1" applyFill="1" applyAlignment="1">
      <alignment horizontal="left" vertical="center"/>
    </xf>
    <xf numFmtId="1" fontId="69" fillId="0" borderId="0" xfId="0" applyNumberFormat="1" applyFont="1" applyAlignment="1">
      <alignment horizontal="left" vertical="center"/>
    </xf>
    <xf numFmtId="1" fontId="69" fillId="0" borderId="0" xfId="0" applyNumberFormat="1" applyFont="1" applyAlignment="1">
      <alignment horizontal="center"/>
    </xf>
    <xf numFmtId="165" fontId="69" fillId="0" borderId="0" xfId="0" applyNumberFormat="1" applyFont="1"/>
    <xf numFmtId="0" fontId="69" fillId="0" borderId="0" xfId="0" applyFont="1"/>
    <xf numFmtId="0" fontId="7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/>
    <xf numFmtId="0" fontId="32" fillId="2" borderId="9" xfId="0" applyFont="1" applyFill="1" applyBorder="1" applyAlignment="1">
      <alignment horizontal="left" vertical="center"/>
    </xf>
    <xf numFmtId="0" fontId="32" fillId="2" borderId="9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left" vertical="center"/>
    </xf>
    <xf numFmtId="0" fontId="42" fillId="2" borderId="0" xfId="0" applyFont="1" applyFill="1" applyAlignment="1">
      <alignment vertical="center"/>
    </xf>
    <xf numFmtId="0" fontId="42" fillId="2" borderId="0" xfId="0" applyFont="1" applyFill="1" applyAlignment="1">
      <alignment horizontal="center" vertical="center"/>
    </xf>
    <xf numFmtId="0" fontId="73" fillId="2" borderId="0" xfId="0" applyFont="1" applyFill="1" applyAlignment="1">
      <alignment horizontal="left"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74" fillId="2" borderId="0" xfId="0" applyFont="1" applyFill="1" applyAlignment="1">
      <alignment horizontal="left" vertical="center"/>
    </xf>
    <xf numFmtId="0" fontId="25" fillId="0" borderId="0" xfId="0" applyFont="1" applyAlignment="1">
      <alignment vertical="top"/>
    </xf>
    <xf numFmtId="1" fontId="25" fillId="0" borderId="0" xfId="0" applyNumberFormat="1" applyFont="1" applyAlignment="1">
      <alignment vertical="top"/>
    </xf>
    <xf numFmtId="1" fontId="25" fillId="0" borderId="0" xfId="0" applyNumberFormat="1" applyFont="1" applyAlignment="1">
      <alignment vertical="center"/>
    </xf>
    <xf numFmtId="10" fontId="3" fillId="2" borderId="15" xfId="1" applyNumberFormat="1" applyFont="1" applyFill="1" applyBorder="1" applyAlignment="1">
      <alignment horizontal="center" vertical="center"/>
    </xf>
    <xf numFmtId="10" fontId="28" fillId="2" borderId="0" xfId="1" applyNumberFormat="1" applyFont="1" applyFill="1" applyAlignment="1">
      <alignment horizontal="center" vertical="center"/>
    </xf>
    <xf numFmtId="10" fontId="21" fillId="2" borderId="11" xfId="1" applyNumberFormat="1" applyFont="1" applyFill="1" applyBorder="1" applyAlignment="1">
      <alignment horizontal="center" vertical="center"/>
    </xf>
    <xf numFmtId="167" fontId="32" fillId="0" borderId="0" xfId="0" applyNumberFormat="1" applyFont="1"/>
    <xf numFmtId="168" fontId="32" fillId="0" borderId="0" xfId="0" applyNumberFormat="1" applyFont="1"/>
    <xf numFmtId="164" fontId="6" fillId="2" borderId="11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" fillId="2" borderId="0" xfId="0" applyFont="1" applyFill="1"/>
    <xf numFmtId="9" fontId="0" fillId="2" borderId="0" xfId="1" applyFont="1" applyFill="1" applyBorder="1"/>
    <xf numFmtId="9" fontId="3" fillId="2" borderId="0" xfId="1" applyFont="1" applyFill="1" applyBorder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22" xfId="0" applyFill="1" applyBorder="1" applyAlignment="1">
      <alignment horizontal="center"/>
    </xf>
    <xf numFmtId="0" fontId="79" fillId="13" borderId="0" xfId="0" applyFont="1" applyFill="1" applyAlignment="1">
      <alignment horizontal="center" vertical="center"/>
    </xf>
    <xf numFmtId="9" fontId="0" fillId="2" borderId="22" xfId="1" applyFont="1" applyFill="1" applyBorder="1" applyAlignment="1">
      <alignment horizontal="center"/>
    </xf>
    <xf numFmtId="9" fontId="3" fillId="2" borderId="22" xfId="1" applyFont="1" applyFill="1" applyBorder="1" applyAlignment="1">
      <alignment horizontal="center"/>
    </xf>
    <xf numFmtId="164" fontId="0" fillId="2" borderId="22" xfId="1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32" fillId="2" borderId="11" xfId="0" applyFont="1" applyFill="1" applyBorder="1"/>
    <xf numFmtId="0" fontId="32" fillId="2" borderId="11" xfId="0" applyFont="1" applyFill="1" applyBorder="1" applyAlignment="1">
      <alignment vertical="center"/>
    </xf>
    <xf numFmtId="1" fontId="0" fillId="2" borderId="23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75" fillId="2" borderId="11" xfId="0" applyFont="1" applyFill="1" applyBorder="1"/>
    <xf numFmtId="0" fontId="32" fillId="9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1" fontId="0" fillId="9" borderId="22" xfId="0" applyNumberFormat="1" applyFill="1" applyBorder="1" applyAlignment="1">
      <alignment horizontal="center"/>
    </xf>
    <xf numFmtId="9" fontId="0" fillId="9" borderId="21" xfId="1" applyFont="1" applyFill="1" applyBorder="1" applyAlignment="1">
      <alignment horizontal="center"/>
    </xf>
    <xf numFmtId="0" fontId="34" fillId="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2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80" fillId="12" borderId="0" xfId="0" applyFont="1" applyFill="1" applyAlignment="1">
      <alignment vertical="center"/>
    </xf>
    <xf numFmtId="0" fontId="76" fillId="24" borderId="0" xfId="0" applyFont="1" applyFill="1" applyAlignment="1">
      <alignment vertical="center"/>
    </xf>
    <xf numFmtId="0" fontId="64" fillId="24" borderId="0" xfId="0" applyFont="1" applyFill="1" applyAlignment="1">
      <alignment vertical="center"/>
    </xf>
    <xf numFmtId="0" fontId="80" fillId="24" borderId="0" xfId="0" applyFont="1" applyFill="1" applyAlignment="1">
      <alignment vertical="center"/>
    </xf>
    <xf numFmtId="0" fontId="76" fillId="2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23" borderId="0" xfId="0" applyFill="1" applyAlignment="1">
      <alignment vertical="center"/>
    </xf>
    <xf numFmtId="0" fontId="32" fillId="23" borderId="0" xfId="0" applyFont="1" applyFill="1" applyAlignment="1">
      <alignment vertical="center"/>
    </xf>
    <xf numFmtId="0" fontId="80" fillId="23" borderId="0" xfId="0" applyFont="1" applyFill="1" applyAlignment="1">
      <alignment vertical="center"/>
    </xf>
    <xf numFmtId="0" fontId="0" fillId="23" borderId="0" xfId="0" applyFill="1" applyAlignment="1">
      <alignment horizontal="center" vertical="center"/>
    </xf>
    <xf numFmtId="2" fontId="0" fillId="2" borderId="22" xfId="0" applyNumberFormat="1" applyFill="1" applyBorder="1" applyAlignment="1">
      <alignment horizontal="center"/>
    </xf>
    <xf numFmtId="10" fontId="0" fillId="2" borderId="22" xfId="1" applyNumberFormat="1" applyFont="1" applyFill="1" applyBorder="1" applyAlignment="1">
      <alignment horizontal="center"/>
    </xf>
    <xf numFmtId="166" fontId="0" fillId="2" borderId="22" xfId="1" applyNumberFormat="1" applyFont="1" applyFill="1" applyBorder="1" applyAlignment="1">
      <alignment horizontal="center"/>
    </xf>
    <xf numFmtId="169" fontId="0" fillId="2" borderId="22" xfId="1" applyNumberFormat="1" applyFont="1" applyFill="1" applyBorder="1" applyAlignment="1">
      <alignment horizontal="center"/>
    </xf>
    <xf numFmtId="10" fontId="0" fillId="2" borderId="23" xfId="1" applyNumberFormat="1" applyFont="1" applyFill="1" applyBorder="1" applyAlignment="1">
      <alignment horizontal="center"/>
    </xf>
    <xf numFmtId="0" fontId="76" fillId="22" borderId="0" xfId="0" applyFont="1" applyFill="1" applyAlignment="1">
      <alignment vertical="center"/>
    </xf>
    <xf numFmtId="0" fontId="64" fillId="22" borderId="0" xfId="0" applyFont="1" applyFill="1" applyAlignment="1">
      <alignment vertical="center"/>
    </xf>
    <xf numFmtId="0" fontId="80" fillId="22" borderId="0" xfId="0" applyFont="1" applyFill="1" applyAlignment="1">
      <alignment vertical="center"/>
    </xf>
    <xf numFmtId="0" fontId="76" fillId="22" borderId="0" xfId="0" applyFont="1" applyFill="1" applyAlignment="1">
      <alignment horizontal="center" vertical="center"/>
    </xf>
    <xf numFmtId="0" fontId="70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/>
    </xf>
    <xf numFmtId="165" fontId="34" fillId="0" borderId="0" xfId="0" applyNumberFormat="1" applyFont="1"/>
    <xf numFmtId="0" fontId="34" fillId="9" borderId="0" xfId="0" applyFont="1" applyFill="1" applyAlignment="1">
      <alignment horizontal="left" vertical="center"/>
    </xf>
    <xf numFmtId="0" fontId="32" fillId="9" borderId="0" xfId="0" applyFont="1" applyFill="1" applyAlignment="1">
      <alignment horizontal="left" vertical="center"/>
    </xf>
    <xf numFmtId="165" fontId="81" fillId="9" borderId="0" xfId="0" applyNumberFormat="1" applyFont="1" applyFill="1" applyAlignment="1">
      <alignment vertical="center"/>
    </xf>
    <xf numFmtId="0" fontId="82" fillId="9" borderId="0" xfId="0" applyFont="1" applyFill="1" applyAlignment="1">
      <alignment horizontal="center" vertical="center"/>
    </xf>
    <xf numFmtId="164" fontId="82" fillId="9" borderId="0" xfId="1" applyNumberFormat="1" applyFont="1" applyFill="1" applyBorder="1" applyAlignment="1">
      <alignment horizontal="center" vertical="center"/>
    </xf>
    <xf numFmtId="0" fontId="81" fillId="9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76" fillId="22" borderId="22" xfId="0" applyFont="1" applyFill="1" applyBorder="1" applyAlignment="1">
      <alignment horizontal="center" vertical="center"/>
    </xf>
    <xf numFmtId="0" fontId="76" fillId="24" borderId="22" xfId="0" applyFont="1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/>
    </xf>
    <xf numFmtId="0" fontId="4" fillId="21" borderId="3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9" fontId="6" fillId="2" borderId="0" xfId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1" fontId="10" fillId="2" borderId="0" xfId="1" applyNumberFormat="1" applyFont="1" applyFill="1" applyBorder="1" applyAlignment="1">
      <alignment horizontal="center" vertical="center"/>
    </xf>
    <xf numFmtId="0" fontId="53" fillId="20" borderId="0" xfId="0" applyFont="1" applyFill="1" applyAlignment="1">
      <alignment horizontal="center" vertical="center" wrapText="1"/>
    </xf>
    <xf numFmtId="0" fontId="53" fillId="9" borderId="0" xfId="0" applyFont="1" applyFill="1" applyAlignment="1">
      <alignment horizontal="center" vertical="center" wrapText="1"/>
    </xf>
    <xf numFmtId="0" fontId="53" fillId="8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5" fontId="28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31" fillId="11" borderId="0" xfId="0" applyFont="1" applyFill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9" fillId="11" borderId="0" xfId="0" applyFont="1" applyFill="1" applyAlignment="1">
      <alignment horizontal="left" vertical="center" wrapText="1"/>
    </xf>
    <xf numFmtId="1" fontId="27" fillId="2" borderId="16" xfId="0" applyNumberFormat="1" applyFont="1" applyFill="1" applyBorder="1" applyAlignment="1">
      <alignment horizontal="center" vertical="center"/>
    </xf>
    <xf numFmtId="1" fontId="28" fillId="2" borderId="11" xfId="0" applyNumberFormat="1" applyFont="1" applyFill="1" applyBorder="1" applyAlignment="1">
      <alignment horizontal="center" vertical="center"/>
    </xf>
    <xf numFmtId="165" fontId="28" fillId="2" borderId="11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Alignment="1">
      <alignment horizontal="center" vertical="center"/>
    </xf>
    <xf numFmtId="1" fontId="28" fillId="2" borderId="0" xfId="1" applyNumberFormat="1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/>
    </xf>
    <xf numFmtId="0" fontId="47" fillId="20" borderId="10" xfId="0" applyFont="1" applyFill="1" applyBorder="1" applyAlignment="1">
      <alignment horizontal="center" vertical="center" wrapText="1"/>
    </xf>
    <xf numFmtId="0" fontId="47" fillId="20" borderId="12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top"/>
    </xf>
    <xf numFmtId="0" fontId="7" fillId="3" borderId="0" xfId="0" applyFont="1" applyFill="1" applyAlignment="1">
      <alignment vertical="center" wrapText="1"/>
    </xf>
    <xf numFmtId="1" fontId="28" fillId="2" borderId="13" xfId="0" applyNumberFormat="1" applyFont="1" applyFill="1" applyBorder="1" applyAlignment="1">
      <alignment horizontal="center" vertical="center"/>
    </xf>
    <xf numFmtId="1" fontId="28" fillId="2" borderId="19" xfId="0" applyNumberFormat="1" applyFont="1" applyFill="1" applyBorder="1" applyAlignment="1">
      <alignment horizontal="center" vertical="center"/>
    </xf>
    <xf numFmtId="1" fontId="28" fillId="2" borderId="18" xfId="0" applyNumberFormat="1" applyFont="1" applyFill="1" applyBorder="1" applyAlignment="1">
      <alignment horizontal="center" vertical="center"/>
    </xf>
    <xf numFmtId="0" fontId="25" fillId="20" borderId="14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1" fontId="27" fillId="2" borderId="20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165" fontId="28" fillId="2" borderId="13" xfId="0" applyNumberFormat="1" applyFont="1" applyFill="1" applyBorder="1" applyAlignment="1">
      <alignment horizontal="center" vertical="center"/>
    </xf>
    <xf numFmtId="1" fontId="28" fillId="2" borderId="19" xfId="1" applyNumberFormat="1" applyFont="1" applyFill="1" applyBorder="1" applyAlignment="1">
      <alignment horizontal="center" vertical="center"/>
    </xf>
    <xf numFmtId="1" fontId="28" fillId="2" borderId="18" xfId="1" applyNumberFormat="1" applyFont="1" applyFill="1" applyBorder="1" applyAlignment="1">
      <alignment horizontal="center" vertical="center"/>
    </xf>
    <xf numFmtId="165" fontId="28" fillId="2" borderId="14" xfId="0" applyNumberFormat="1" applyFont="1" applyFill="1" applyBorder="1" applyAlignment="1">
      <alignment horizontal="center" vertical="center"/>
    </xf>
    <xf numFmtId="9" fontId="21" fillId="2" borderId="0" xfId="1" applyFont="1" applyFill="1" applyBorder="1" applyAlignment="1">
      <alignment horizontal="center" vertical="center"/>
    </xf>
    <xf numFmtId="1" fontId="21" fillId="2" borderId="14" xfId="1" applyNumberFormat="1" applyFont="1" applyFill="1" applyBorder="1" applyAlignment="1">
      <alignment horizontal="center" vertical="center"/>
    </xf>
    <xf numFmtId="1" fontId="21" fillId="2" borderId="11" xfId="1" applyNumberFormat="1" applyFont="1" applyFill="1" applyBorder="1" applyAlignment="1">
      <alignment horizontal="center" vertical="center"/>
    </xf>
    <xf numFmtId="1" fontId="6" fillId="2" borderId="14" xfId="1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center" vertical="center"/>
    </xf>
    <xf numFmtId="0" fontId="31" fillId="20" borderId="0" xfId="0" applyFont="1" applyFill="1" applyAlignment="1">
      <alignment horizontal="left" vertical="center" wrapText="1"/>
    </xf>
    <xf numFmtId="165" fontId="21" fillId="2" borderId="14" xfId="1" applyNumberFormat="1" applyFont="1" applyFill="1" applyBorder="1" applyAlignment="1">
      <alignment horizontal="center" vertical="center"/>
    </xf>
    <xf numFmtId="165" fontId="21" fillId="2" borderId="11" xfId="1" applyNumberFormat="1" applyFont="1" applyFill="1" applyBorder="1" applyAlignment="1">
      <alignment horizontal="center" vertical="center"/>
    </xf>
    <xf numFmtId="0" fontId="25" fillId="20" borderId="0" xfId="0" applyFont="1" applyFill="1" applyAlignment="1">
      <alignment horizontal="center" vertical="center"/>
    </xf>
    <xf numFmtId="1" fontId="46" fillId="19" borderId="14" xfId="1" applyNumberFormat="1" applyFont="1" applyFill="1" applyBorder="1" applyAlignment="1">
      <alignment horizontal="center" vertical="center"/>
    </xf>
    <xf numFmtId="1" fontId="46" fillId="19" borderId="11" xfId="1" applyNumberFormat="1" applyFont="1" applyFill="1" applyBorder="1" applyAlignment="1">
      <alignment horizontal="center" vertical="center"/>
    </xf>
    <xf numFmtId="168" fontId="6" fillId="2" borderId="14" xfId="1" applyNumberFormat="1" applyFont="1" applyFill="1" applyBorder="1" applyAlignment="1">
      <alignment horizontal="center" vertical="center"/>
    </xf>
    <xf numFmtId="168" fontId="6" fillId="2" borderId="11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1" fontId="46" fillId="19" borderId="13" xfId="1" applyNumberFormat="1" applyFont="1" applyFill="1" applyBorder="1" applyAlignment="1">
      <alignment horizontal="center" vertical="center"/>
    </xf>
    <xf numFmtId="1" fontId="46" fillId="19" borderId="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46" fillId="19" borderId="13" xfId="1" applyNumberFormat="1" applyFont="1" applyFill="1" applyBorder="1" applyAlignment="1">
      <alignment horizontal="center" vertical="center"/>
    </xf>
    <xf numFmtId="165" fontId="46" fillId="19" borderId="0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168" fontId="6" fillId="2" borderId="13" xfId="1" applyNumberFormat="1" applyFont="1" applyFill="1" applyBorder="1" applyAlignment="1">
      <alignment horizontal="center" vertical="center"/>
    </xf>
    <xf numFmtId="168" fontId="6" fillId="2" borderId="0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70" fontId="6" fillId="2" borderId="13" xfId="1" applyNumberFormat="1" applyFont="1" applyFill="1" applyBorder="1" applyAlignment="1">
      <alignment horizontal="center" vertical="center"/>
    </xf>
    <xf numFmtId="170" fontId="6" fillId="2" borderId="0" xfId="1" applyNumberFormat="1" applyFont="1" applyFill="1" applyBorder="1" applyAlignment="1">
      <alignment horizontal="center" vertical="center"/>
    </xf>
    <xf numFmtId="167" fontId="6" fillId="2" borderId="13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/>
    </xf>
    <xf numFmtId="167" fontId="46" fillId="19" borderId="13" xfId="1" applyNumberFormat="1" applyFont="1" applyFill="1" applyBorder="1" applyAlignment="1">
      <alignment horizontal="center" vertical="center"/>
    </xf>
    <xf numFmtId="167" fontId="46" fillId="19" borderId="0" xfId="1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31" fillId="13" borderId="0" xfId="0" applyFont="1" applyFill="1" applyAlignment="1">
      <alignment horizontal="left" vertical="center" wrapText="1"/>
    </xf>
    <xf numFmtId="165" fontId="59" fillId="2" borderId="11" xfId="1" applyNumberFormat="1" applyFont="1" applyFill="1" applyBorder="1" applyAlignment="1">
      <alignment horizontal="center" vertical="center"/>
    </xf>
    <xf numFmtId="165" fontId="59" fillId="2" borderId="14" xfId="1" applyNumberFormat="1" applyFont="1" applyFill="1" applyBorder="1" applyAlignment="1">
      <alignment horizontal="center" vertical="center"/>
    </xf>
    <xf numFmtId="165" fontId="59" fillId="2" borderId="0" xfId="1" applyNumberFormat="1" applyFont="1" applyFill="1" applyBorder="1" applyAlignment="1">
      <alignment horizontal="center" vertical="center"/>
    </xf>
    <xf numFmtId="2" fontId="59" fillId="2" borderId="13" xfId="1" applyNumberFormat="1" applyFont="1" applyFill="1" applyBorder="1" applyAlignment="1">
      <alignment horizontal="center" vertical="center"/>
    </xf>
    <xf numFmtId="2" fontId="59" fillId="2" borderId="0" xfId="1" applyNumberFormat="1" applyFont="1" applyFill="1" applyBorder="1" applyAlignment="1">
      <alignment horizontal="center" vertical="center"/>
    </xf>
    <xf numFmtId="165" fontId="59" fillId="2" borderId="13" xfId="1" applyNumberFormat="1" applyFont="1" applyFill="1" applyBorder="1" applyAlignment="1">
      <alignment horizontal="center" vertical="center"/>
    </xf>
    <xf numFmtId="1" fontId="59" fillId="2" borderId="13" xfId="1" applyNumberFormat="1" applyFont="1" applyFill="1" applyBorder="1" applyAlignment="1">
      <alignment horizontal="center" vertical="center"/>
    </xf>
    <xf numFmtId="1" fontId="59" fillId="2" borderId="0" xfId="1" applyNumberFormat="1" applyFont="1" applyFill="1" applyBorder="1" applyAlignment="1">
      <alignment horizontal="center" vertical="center"/>
    </xf>
    <xf numFmtId="2" fontId="44" fillId="2" borderId="0" xfId="1" applyNumberFormat="1" applyFont="1" applyFill="1" applyBorder="1" applyAlignment="1">
      <alignment horizontal="center" vertical="center"/>
    </xf>
    <xf numFmtId="1" fontId="44" fillId="2" borderId="0" xfId="1" applyNumberFormat="1" applyFont="1" applyFill="1" applyBorder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165" fontId="44" fillId="2" borderId="11" xfId="1" applyNumberFormat="1" applyFont="1" applyFill="1" applyBorder="1" applyAlignment="1">
      <alignment horizontal="center" vertical="center"/>
    </xf>
    <xf numFmtId="165" fontId="44" fillId="2" borderId="0" xfId="1" applyNumberFormat="1" applyFont="1" applyFill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top"/>
    </xf>
    <xf numFmtId="0" fontId="25" fillId="9" borderId="0" xfId="0" applyFont="1" applyFill="1" applyAlignment="1">
      <alignment horizontal="center" vertical="top"/>
    </xf>
    <xf numFmtId="0" fontId="52" fillId="9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52" fillId="7" borderId="0" xfId="0" applyFont="1" applyFill="1" applyAlignment="1">
      <alignment horizontal="center" vertical="center" wrapText="1"/>
    </xf>
    <xf numFmtId="0" fontId="52" fillId="6" borderId="0" xfId="0" applyFont="1" applyFill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2" fillId="2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164" fontId="27" fillId="2" borderId="11" xfId="1" applyNumberFormat="1" applyFont="1" applyFill="1" applyBorder="1" applyAlignment="1">
      <alignment horizontal="center" vertical="center"/>
    </xf>
    <xf numFmtId="164" fontId="27" fillId="2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0C0C0"/>
      <color rgb="FF7FB9D9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Losun frá</a:t>
            </a:r>
            <a:r>
              <a:rPr lang="en-US" sz="1800" b="1" baseline="0"/>
              <a:t> </a:t>
            </a:r>
            <a:r>
              <a:rPr lang="en-US" sz="1800" b="1"/>
              <a:t>ETS</a:t>
            </a:r>
            <a:endParaRPr lang="en-US" sz="1800" b="1" baseline="0"/>
          </a:p>
          <a:p>
            <a:pPr>
              <a:defRPr sz="2000" b="1"/>
            </a:pPr>
            <a:r>
              <a:rPr lang="en-US" sz="1600" b="1"/>
              <a:t>staðbundnum</a:t>
            </a:r>
            <a:r>
              <a:rPr lang="en-US" sz="1600" b="1" baseline="0"/>
              <a:t> </a:t>
            </a:r>
            <a:r>
              <a:rPr lang="en-US" sz="1600" b="1"/>
              <a:t>iðnaði</a:t>
            </a:r>
          </a:p>
          <a:p>
            <a:pPr>
              <a:defRPr sz="2000" b="1"/>
            </a:pPr>
            <a:r>
              <a:rPr lang="en-US" sz="1800" b="1"/>
              <a:t>2022</a:t>
            </a:r>
          </a:p>
        </c:rich>
      </c:tx>
      <c:layout>
        <c:manualLayout>
          <c:xMode val="edge"/>
          <c:yMode val="edge"/>
          <c:x val="0.38031348958581246"/>
          <c:y val="0.40705682714846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4174401041666665"/>
          <c:y val="4.0469652737389492E-2"/>
          <c:w val="0.52455079207366839"/>
          <c:h val="0.91324549266754151"/>
        </c:manualLayout>
      </c:layout>
      <c:doughnutChart>
        <c:varyColors val="1"/>
        <c:ser>
          <c:idx val="0"/>
          <c:order val="0"/>
          <c:spPr>
            <a:solidFill>
              <a:schemeClr val="bg2"/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E-40A1-955C-93B7CED035DB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E-40A1-955C-93B7CED035DB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E-40A1-955C-93B7CED035DB}"/>
              </c:ext>
            </c:extLst>
          </c:dPt>
          <c:dLbls>
            <c:dLbl>
              <c:idx val="0"/>
              <c:layout>
                <c:manualLayout>
                  <c:x val="0.19013220640444511"/>
                  <c:y val="-0.26923767316396302"/>
                </c:manualLayout>
              </c:layout>
              <c:tx>
                <c:rich>
                  <a:bodyPr/>
                  <a:lstStyle/>
                  <a:p>
                    <a:fld id="{7E7961CC-0A55-450C-B7BF-8EC6804CA523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1C5E4FF-0EBA-426A-889F-AEDFFAF65755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90284561-821F-4510-BCAF-B71C45C7EFF5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01797136734173"/>
                      <c:h val="0.21680381790780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F1E-40A1-955C-93B7CED035DB}"/>
                </c:ext>
              </c:extLst>
            </c:dLbl>
            <c:dLbl>
              <c:idx val="1"/>
              <c:layout>
                <c:manualLayout>
                  <c:x val="0.2011772290015911"/>
                  <c:y val="0.1941491898148147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FF2DDA-EECA-47D7-926F-F051C6BF4A4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C32E9-263F-4062-87C3-108F7D9F94FC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E478909-247E-48DD-8AC7-4E8D55DD254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808115071151555"/>
                      <c:h val="0.199999999999999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F1E-40A1-955C-93B7CED035DB}"/>
                </c:ext>
              </c:extLst>
            </c:dLbl>
            <c:dLbl>
              <c:idx val="2"/>
              <c:layout>
                <c:manualLayout>
                  <c:x val="-0.22884369953638589"/>
                  <c:y val="-0.1764604166666666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D4D18-B084-41A0-B5B8-476AB9C89DF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E34E3443-48FC-48E7-AD15-22BB64F926D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B107C-CF10-4C03-A110-089D8439A3C0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271700116329109"/>
                      <c:h val="0.215719255261363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F1E-40A1-955C-93B7CED03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(eftir skuldb.)'!$A$38:$A$40</c:f>
              <c:strCache>
                <c:ptCount val="3"/>
                <c:pt idx="0">
                  <c:v>Eldsneytisbruni, staðbundinn iðnaður</c:v>
                </c:pt>
                <c:pt idx="1">
                  <c:v>Kísil- og kísilmálmframleiðsla</c:v>
                </c:pt>
                <c:pt idx="2">
                  <c:v>Álframleiðsla</c:v>
                </c:pt>
              </c:strCache>
            </c:strRef>
          </c:cat>
          <c:val>
            <c:numRef>
              <c:f>'Talnagögn (eftir skuldb.)'!$U$38:$U$40</c:f>
              <c:numCache>
                <c:formatCode>0</c:formatCode>
                <c:ptCount val="3"/>
                <c:pt idx="0" formatCode="0.0">
                  <c:v>7.6184954038819539</c:v>
                </c:pt>
                <c:pt idx="1">
                  <c:v>513.25851857568762</c:v>
                </c:pt>
                <c:pt idx="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E-40A1-955C-93B7CED03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frá</a:t>
            </a:r>
            <a:r>
              <a:rPr lang="is-IS" baseline="0"/>
              <a:t> vegasamgöngum á Íslandi</a:t>
            </a:r>
          </a:p>
          <a:p>
            <a:pPr>
              <a:defRPr/>
            </a:pPr>
            <a:r>
              <a:rPr lang="is-IS" baseline="0"/>
              <a:t>2005-2022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Fólksbílar</c:v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skuldb.)'!$D$21:$U$21</c:f>
              <c:numCache>
                <c:formatCode>0</c:formatCode>
                <c:ptCount val="18"/>
                <c:pt idx="0">
                  <c:v>576.84508928023104</c:v>
                </c:pt>
                <c:pt idx="1">
                  <c:v>586.6833821751211</c:v>
                </c:pt>
                <c:pt idx="2">
                  <c:v>597.22032675328001</c:v>
                </c:pt>
                <c:pt idx="3">
                  <c:v>586.56719402800866</c:v>
                </c:pt>
                <c:pt idx="4">
                  <c:v>576.14070665338102</c:v>
                </c:pt>
                <c:pt idx="5">
                  <c:v>577.05755422771836</c:v>
                </c:pt>
                <c:pt idx="6">
                  <c:v>580.01290105739804</c:v>
                </c:pt>
                <c:pt idx="7">
                  <c:v>562.3822927899123</c:v>
                </c:pt>
                <c:pt idx="8">
                  <c:v>555.73621331544473</c:v>
                </c:pt>
                <c:pt idx="9">
                  <c:v>531.00951124210292</c:v>
                </c:pt>
                <c:pt idx="10">
                  <c:v>527.12905331152444</c:v>
                </c:pt>
                <c:pt idx="11">
                  <c:v>587.6013961451381</c:v>
                </c:pt>
                <c:pt idx="12">
                  <c:v>657.16813506988217</c:v>
                </c:pt>
                <c:pt idx="13">
                  <c:v>696.5570832564473</c:v>
                </c:pt>
                <c:pt idx="14">
                  <c:v>654.92214554751581</c:v>
                </c:pt>
                <c:pt idx="15">
                  <c:v>560.04604083292975</c:v>
                </c:pt>
                <c:pt idx="16">
                  <c:v>546.64292255684234</c:v>
                </c:pt>
                <c:pt idx="17">
                  <c:v>580.48216768494422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5-45D0-BF79-9574C4EFD4ED}"/>
            </c:ext>
          </c:extLst>
        </c:ser>
        <c:ser>
          <c:idx val="1"/>
          <c:order val="1"/>
          <c:tx>
            <c:v>Sendibílar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skuldb.)'!$D$22:$U$22</c:f>
              <c:numCache>
                <c:formatCode>0</c:formatCode>
                <c:ptCount val="18"/>
                <c:pt idx="0">
                  <c:v>52.803509626746802</c:v>
                </c:pt>
                <c:pt idx="1">
                  <c:v>85.629836102705809</c:v>
                </c:pt>
                <c:pt idx="2">
                  <c:v>99.871589192607686</c:v>
                </c:pt>
                <c:pt idx="3">
                  <c:v>99.742174865218416</c:v>
                </c:pt>
                <c:pt idx="4">
                  <c:v>88.542475788184859</c:v>
                </c:pt>
                <c:pt idx="5">
                  <c:v>93.924477387415664</c:v>
                </c:pt>
                <c:pt idx="6">
                  <c:v>99.817294019648216</c:v>
                </c:pt>
                <c:pt idx="7">
                  <c:v>96.74434483271969</c:v>
                </c:pt>
                <c:pt idx="8">
                  <c:v>92.760856330681975</c:v>
                </c:pt>
                <c:pt idx="9">
                  <c:v>80.564387806113928</c:v>
                </c:pt>
                <c:pt idx="10">
                  <c:v>74.714628700075636</c:v>
                </c:pt>
                <c:pt idx="11">
                  <c:v>87.558456280530962</c:v>
                </c:pt>
                <c:pt idx="12">
                  <c:v>83.506150029914409</c:v>
                </c:pt>
                <c:pt idx="13">
                  <c:v>71.453498995366459</c:v>
                </c:pt>
                <c:pt idx="14">
                  <c:v>89.13706289123958</c:v>
                </c:pt>
                <c:pt idx="15">
                  <c:v>87.456772468621736</c:v>
                </c:pt>
                <c:pt idx="16">
                  <c:v>94.522784333300507</c:v>
                </c:pt>
                <c:pt idx="17">
                  <c:v>102.94475351307777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5-45D0-BF79-9574C4EFD4ED}"/>
            </c:ext>
          </c:extLst>
        </c:ser>
        <c:ser>
          <c:idx val="2"/>
          <c:order val="2"/>
          <c:tx>
            <c:v>Hóp- og flutningabílar</c:v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skuldb.)'!$D$23:$U$23</c:f>
              <c:numCache>
                <c:formatCode>0</c:formatCode>
                <c:ptCount val="18"/>
                <c:pt idx="0">
                  <c:v>141.85846451003536</c:v>
                </c:pt>
                <c:pt idx="1">
                  <c:v>205.31997120130282</c:v>
                </c:pt>
                <c:pt idx="2">
                  <c:v>210.29806191518469</c:v>
                </c:pt>
                <c:pt idx="3">
                  <c:v>166.11686611253495</c:v>
                </c:pt>
                <c:pt idx="4">
                  <c:v>187.99246858946074</c:v>
                </c:pt>
                <c:pt idx="5">
                  <c:v>134.0745626125329</c:v>
                </c:pt>
                <c:pt idx="6">
                  <c:v>106.93163043168033</c:v>
                </c:pt>
                <c:pt idx="7">
                  <c:v>122.00089351493756</c:v>
                </c:pt>
                <c:pt idx="8">
                  <c:v>147.18336446924255</c:v>
                </c:pt>
                <c:pt idx="9">
                  <c:v>183.17121283140824</c:v>
                </c:pt>
                <c:pt idx="10">
                  <c:v>215.29339939425483</c:v>
                </c:pt>
                <c:pt idx="11">
                  <c:v>216.51833419894641</c:v>
                </c:pt>
                <c:pt idx="12">
                  <c:v>206.26549645954557</c:v>
                </c:pt>
                <c:pt idx="13">
                  <c:v>200.8689526683915</c:v>
                </c:pt>
                <c:pt idx="14">
                  <c:v>210.99126327581757</c:v>
                </c:pt>
                <c:pt idx="15">
                  <c:v>181.79185651541934</c:v>
                </c:pt>
                <c:pt idx="16">
                  <c:v>217.29098597594589</c:v>
                </c:pt>
                <c:pt idx="17">
                  <c:v>240.94577934725046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5-45D0-BF79-9574C4EFD4ED}"/>
            </c:ext>
          </c:extLst>
        </c:ser>
        <c:ser>
          <c:idx val="3"/>
          <c:order val="3"/>
          <c:tx>
            <c:v>Bifhjól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'Talnagögn (eftir skuldb.)'!$D$24:$U$24</c:f>
              <c:numCache>
                <c:formatCode>0</c:formatCode>
                <c:ptCount val="18"/>
                <c:pt idx="0">
                  <c:v>3.4476427207896054</c:v>
                </c:pt>
                <c:pt idx="1">
                  <c:v>5.778255502577478</c:v>
                </c:pt>
                <c:pt idx="2">
                  <c:v>7.527154675274903</c:v>
                </c:pt>
                <c:pt idx="3">
                  <c:v>8.7515343995475661</c:v>
                </c:pt>
                <c:pt idx="4">
                  <c:v>9.2932938989919904</c:v>
                </c:pt>
                <c:pt idx="5">
                  <c:v>9.3957057114997156</c:v>
                </c:pt>
                <c:pt idx="6">
                  <c:v>9.2956910443761824</c:v>
                </c:pt>
                <c:pt idx="7">
                  <c:v>9.4848850925101171</c:v>
                </c:pt>
                <c:pt idx="8">
                  <c:v>9.3996559639455981</c:v>
                </c:pt>
                <c:pt idx="9">
                  <c:v>9.4506858604981101</c:v>
                </c:pt>
                <c:pt idx="10">
                  <c:v>9.6564453793222693</c:v>
                </c:pt>
                <c:pt idx="11">
                  <c:v>10.222133973958453</c:v>
                </c:pt>
                <c:pt idx="12">
                  <c:v>4.6031558386938558</c:v>
                </c:pt>
                <c:pt idx="13">
                  <c:v>8.1838836137974837</c:v>
                </c:pt>
                <c:pt idx="14">
                  <c:v>1.6753718155178188</c:v>
                </c:pt>
                <c:pt idx="15">
                  <c:v>1.2864782466505322</c:v>
                </c:pt>
                <c:pt idx="16">
                  <c:v>1.1366058047432801</c:v>
                </c:pt>
                <c:pt idx="17">
                  <c:v>1.2356223250849014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5-45D0-BF79-9574C4EF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112760"/>
        <c:axId val="781115640"/>
      </c:lineChart>
      <c:catAx>
        <c:axId val="781112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1115640"/>
        <c:crosses val="autoZero"/>
        <c:auto val="1"/>
        <c:lblAlgn val="ctr"/>
        <c:lblOffset val="100"/>
        <c:noMultiLvlLbl val="0"/>
      </c:catAx>
      <c:valAx>
        <c:axId val="78111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1112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frá staðbundum iðnaði undir ETS kerfi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'Talnagögn (eftir skuldb.)'!$A$40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skuldb.)'!$D$40:$AC$40</c15:sqref>
                  </c15:fullRef>
                </c:ext>
              </c:extLst>
              <c:f>'Talnagögn (eftir skuldb.)'!$D$40:$U$40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BF-4D79-90EF-BC0C935F9CB3}"/>
            </c:ext>
          </c:extLst>
        </c:ser>
        <c:ser>
          <c:idx val="1"/>
          <c:order val="1"/>
          <c:tx>
            <c:strRef>
              <c:f>'Talnagögn (eftir skuldb.)'!$A$39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skuldb.)'!$D$39:$AC$39</c15:sqref>
                  </c15:fullRef>
                </c:ext>
              </c:extLst>
              <c:f>'Talnagögn (eftir skuldb.)'!$D$39:$U$39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F-4D79-90EF-BC0C935F9CB3}"/>
            </c:ext>
          </c:extLst>
        </c:ser>
        <c:ser>
          <c:idx val="0"/>
          <c:order val="2"/>
          <c:tx>
            <c:strRef>
              <c:f>'Talnagögn (eftir skuldb.)'!$A$38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skuldb.)'!$D$38:$AC$38</c15:sqref>
                  </c15:fullRef>
                </c:ext>
              </c:extLst>
              <c:f>'Talnagögn (eftir skuldb.)'!$D$38:$U$38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F-4D79-90EF-BC0C935F9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8261464"/>
        <c:axId val="1108258944"/>
      </c:line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</a:rPr>
              <a:t>Losun</a:t>
            </a:r>
            <a:r>
              <a:rPr lang="is-IS" sz="1600" b="1" baseline="0">
                <a:solidFill>
                  <a:sysClr val="windowText" lastClr="000000"/>
                </a:solidFill>
              </a:rPr>
              <a:t> á beinni</a:t>
            </a:r>
          </a:p>
          <a:p>
            <a:pPr>
              <a:defRPr/>
            </a:pPr>
            <a:r>
              <a:rPr lang="is-IS" sz="1600" b="1" baseline="0">
                <a:solidFill>
                  <a:sysClr val="windowText" lastClr="000000"/>
                </a:solidFill>
              </a:rPr>
              <a:t>ábyrgð Íslands</a:t>
            </a:r>
          </a:p>
          <a:p>
            <a:pPr>
              <a:defRPr/>
            </a:pPr>
            <a:r>
              <a:rPr lang="is-IS" sz="1600" b="1" baseline="0">
                <a:solidFill>
                  <a:sysClr val="windowText" lastClr="000000"/>
                </a:solidFill>
              </a:rPr>
              <a:t>2022</a:t>
            </a:r>
            <a:endParaRPr lang="is-IS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7769635416666667"/>
          <c:y val="0.4262731481481481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5147135416666669"/>
          <c:y val="9.4837962962962957E-2"/>
          <c:w val="0.45580729166666667"/>
          <c:h val="0.81032407407407403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FE-4078-9158-24AC695C52A8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FE-4078-9158-24AC695C52A8}"/>
              </c:ext>
            </c:extLst>
          </c:dPt>
          <c:dPt>
            <c:idx val="2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FE-4078-9158-24AC695C52A8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FE-4078-9158-24AC695C52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AFE-4078-9158-24AC695C52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FE-4078-9158-24AC695C52A8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AFE-4078-9158-24AC695C52A8}"/>
              </c:ext>
            </c:extLst>
          </c:dPt>
          <c:dPt>
            <c:idx val="7"/>
            <c:bubble3D val="0"/>
            <c:spPr>
              <a:solidFill>
                <a:srgbClr val="7FB9D9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FE-4078-9158-24AC695C52A8}"/>
              </c:ext>
            </c:extLst>
          </c:dPt>
          <c:dLbls>
            <c:dLbl>
              <c:idx val="0"/>
              <c:layout>
                <c:manualLayout>
                  <c:x val="0.17738893229166666"/>
                  <c:y val="-0.16756944444444444"/>
                </c:manualLayout>
              </c:layout>
              <c:tx>
                <c:rich>
                  <a:bodyPr/>
                  <a:lstStyle/>
                  <a:p>
                    <a:fld id="{8F134B45-60AB-4EFF-A44E-B7C42C2C241C}" type="CATEGORYNAM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endParaRPr lang="en-US" b="1" baseline="0">
                      <a:solidFill>
                        <a:sysClr val="windowText" lastClr="000000"/>
                      </a:solidFill>
                    </a:endParaRPr>
                  </a:p>
                  <a:p>
                    <a:fld id="{C081AAEE-B0EB-45C5-AFCD-EFBF337AEAA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57ECB39C-78E2-4399-9B89-398C7C5415E8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AFE-4078-9158-24AC695C52A8}"/>
                </c:ext>
              </c:extLst>
            </c:dLbl>
            <c:dLbl>
              <c:idx val="1"/>
              <c:layout>
                <c:manualLayout>
                  <c:x val="0.17184908854166667"/>
                  <c:y val="0.17050925925925914"/>
                </c:manualLayout>
              </c:layout>
              <c:tx>
                <c:rich>
                  <a:bodyPr/>
                  <a:lstStyle/>
                  <a:p>
                    <a:fld id="{131AD79E-CD1E-4A93-B424-49EA7326E96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9D8909FA-D788-4A51-8D9A-A9330F94B0D4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</a:t>
                    </a:r>
                    <a:endParaRPr lang="en-US" baseline="0"/>
                  </a:p>
                  <a:p>
                    <a:fld id="{3B04F7BE-979A-40D3-ABC8-4FB704E12E36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E-4078-9158-24AC695C52A8}"/>
                </c:ext>
              </c:extLst>
            </c:dLbl>
            <c:dLbl>
              <c:idx val="2"/>
              <c:layout>
                <c:manualLayout>
                  <c:x val="-0.16040364583333336"/>
                  <c:y val="0.17050925925925914"/>
                </c:manualLayout>
              </c:layout>
              <c:tx>
                <c:rich>
                  <a:bodyPr/>
                  <a:lstStyle/>
                  <a:p>
                    <a:fld id="{6798545B-1822-4090-85A3-F3A28B5883A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E5F71C0-B0F0-4839-99FB-DEB647B3638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F0BE0915-A431-44B4-8C9E-025EEA44EFFD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AFE-4078-9158-24AC695C52A8}"/>
                </c:ext>
              </c:extLst>
            </c:dLbl>
            <c:dLbl>
              <c:idx val="3"/>
              <c:layout>
                <c:manualLayout>
                  <c:x val="-0.21001302083333337"/>
                  <c:y val="7.9375000000000001E-2"/>
                </c:manualLayout>
              </c:layout>
              <c:tx>
                <c:rich>
                  <a:bodyPr/>
                  <a:lstStyle/>
                  <a:p>
                    <a:fld id="{24D39294-F625-4071-97B3-DE7C00F1C991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3EB77067-93BB-4E80-97CC-84C15DC1872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8830D4F6-0328-49F3-823A-DBEB420284D3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E-4078-9158-24AC695C52A8}"/>
                </c:ext>
              </c:extLst>
            </c:dLbl>
            <c:dLbl>
              <c:idx val="4"/>
              <c:layout>
                <c:manualLayout>
                  <c:x val="-0.29269524739583336"/>
                  <c:y val="-4.55672453703704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5E2E0FC-1352-49D2-A4EC-CC19B47CBB16}" type="CATEGORYNAME">
                      <a:rPr lang="en-US" sz="1200" b="1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B1F9B4A4-D2EF-4177-BC43-9C7748A3C7F2}" type="VALU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AAF471AB-1DDD-4C04-AD01-392E4BAA401B}" type="PERCENTAGE">
                      <a:rPr lang="en-US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55372395833333"/>
                      <c:h val="0.177682638888888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AFE-4078-9158-24AC695C52A8}"/>
                </c:ext>
              </c:extLst>
            </c:dLbl>
            <c:dLbl>
              <c:idx val="5"/>
              <c:layout>
                <c:manualLayout>
                  <c:x val="-0.22654947916666668"/>
                  <c:y val="-0.1175925925925926"/>
                </c:manualLayout>
              </c:layout>
              <c:tx>
                <c:rich>
                  <a:bodyPr/>
                  <a:lstStyle/>
                  <a:p>
                    <a:fld id="{52FA2D19-FC2D-46D0-8D5A-8BDEB449751D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FB8B9A9A-FD4B-4028-AA9D-6AAB3F3FE18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E2918651-CA61-42AF-BBAC-C7F2C911C0D6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AFE-4078-9158-24AC695C52A8}"/>
                </c:ext>
              </c:extLst>
            </c:dLbl>
            <c:dLbl>
              <c:idx val="6"/>
              <c:layout>
                <c:manualLayout>
                  <c:x val="-0.29600260416666668"/>
                  <c:y val="-0.24106481481481482"/>
                </c:manualLayout>
              </c:layout>
              <c:tx>
                <c:rich>
                  <a:bodyPr/>
                  <a:lstStyle/>
                  <a:p>
                    <a:fld id="{17FDB6C7-A016-49CD-B0A1-2FE8C5847C3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28D125C8-164D-4DBB-95C2-93A6FF948DF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D3577341-DE71-4811-9E6C-F8EFAD90E1F4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AFE-4078-9158-24AC695C52A8}"/>
                </c:ext>
              </c:extLst>
            </c:dLbl>
            <c:dLbl>
              <c:idx val="7"/>
              <c:layout>
                <c:manualLayout>
                  <c:x val="-0.1240234375"/>
                  <c:y val="-0.15262569444444443"/>
                </c:manualLayout>
              </c:layout>
              <c:tx>
                <c:rich>
                  <a:bodyPr/>
                  <a:lstStyle/>
                  <a:p>
                    <a:fld id="{3D0DB43D-A70F-4F5A-B215-468C98F5DF5A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7FE9D1E0-D1C4-46F0-B7E0-58F02959DC6B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fld id="{0854663E-D606-4BF9-953E-9E0444D68790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AFE-4078-9158-24AC695C5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eftir skuldbindingum'!$C$108:$C$115</c:f>
              <c:strCache>
                <c:ptCount val="8"/>
                <c:pt idx="0">
                  <c:v>Vegasamgöngur</c:v>
                </c:pt>
                <c:pt idx="1">
                  <c:v>Fiskiskip</c:v>
                </c:pt>
                <c:pt idx="2">
                  <c:v>Landbúnaður</c:v>
                </c:pt>
                <c:pt idx="3">
                  <c:v>Urðun úrgangs</c:v>
                </c:pt>
                <c:pt idx="4">
                  <c:v>Kælibúnaður (F-gös)</c:v>
                </c:pt>
                <c:pt idx="5">
                  <c:v>Jarðvarmavirkjanir</c:v>
                </c:pt>
                <c:pt idx="6">
                  <c:v>Vélar og tæki</c:v>
                </c:pt>
                <c:pt idx="7">
                  <c:v>Annað</c:v>
                </c:pt>
              </c:strCache>
            </c:strRef>
          </c:cat>
          <c:val>
            <c:numRef>
              <c:f>'Losun eftir skuldbindingum'!$D$108:$D$115</c:f>
              <c:numCache>
                <c:formatCode>0</c:formatCode>
                <c:ptCount val="8"/>
                <c:pt idx="0">
                  <c:v>925.60832287035737</c:v>
                </c:pt>
                <c:pt idx="1">
                  <c:v>481.51547449283527</c:v>
                </c:pt>
                <c:pt idx="2">
                  <c:v>595.98194997545465</c:v>
                </c:pt>
                <c:pt idx="3">
                  <c:v>200.22350197723023</c:v>
                </c:pt>
                <c:pt idx="4">
                  <c:v>133.66393155452312</c:v>
                </c:pt>
                <c:pt idx="5">
                  <c:v>190.25900000000001</c:v>
                </c:pt>
                <c:pt idx="6">
                  <c:v>59.411699755651256</c:v>
                </c:pt>
                <c:pt idx="7">
                  <c:v>216.71301187679092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E-4078-9158-24AC695C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Losun á beinni</a:t>
            </a:r>
          </a:p>
          <a:p>
            <a:pPr>
              <a:defRPr sz="1800"/>
            </a:pPr>
            <a:r>
              <a:rPr lang="en-US" sz="1800" b="1"/>
              <a:t>ábyrgð</a:t>
            </a:r>
            <a:r>
              <a:rPr lang="en-US" sz="1800" b="1" baseline="0"/>
              <a:t> Íslands</a:t>
            </a:r>
          </a:p>
          <a:p>
            <a:pPr>
              <a:defRPr sz="1800"/>
            </a:pPr>
            <a:r>
              <a:rPr lang="en-US" sz="1800" b="1" baseline="0"/>
              <a:t>2022</a:t>
            </a:r>
            <a:endParaRPr lang="en-US" sz="1800" b="1"/>
          </a:p>
        </c:rich>
      </c:tx>
      <c:layout>
        <c:manualLayout>
          <c:xMode val="edge"/>
          <c:yMode val="edge"/>
          <c:x val="0.43391849774740254"/>
          <c:y val="0.40834067276317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701957247219457"/>
          <c:y val="4.349747698779672E-2"/>
          <c:w val="0.52452262030922014"/>
          <c:h val="0.911649744943793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52-4DF8-B2DB-365B9B5E545C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52-4DF8-B2DB-365B9B5E545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52-4DF8-B2DB-365B9B5E545C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52-4DF8-B2DB-365B9B5E545C}"/>
              </c:ext>
            </c:extLst>
          </c:dPt>
          <c:dLbls>
            <c:dLbl>
              <c:idx val="0"/>
              <c:layout>
                <c:manualLayout>
                  <c:x val="0.18677664968360044"/>
                  <c:y val="0.2390732072188243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Orka</a:t>
                    </a:r>
                  </a:p>
                  <a:p>
                    <a:r>
                      <a:rPr lang="en-US" sz="1100" b="0"/>
                      <a:t>1791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/>
                      <a:t>-íg.</a:t>
                    </a:r>
                  </a:p>
                  <a:p>
                    <a:r>
                      <a:rPr lang="en-US" sz="1100" b="0"/>
                      <a:t>64%</a:t>
                    </a:r>
                    <a:endParaRPr lang="en-US" sz="1050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4298593231945"/>
                      <c:h val="0.20069763541841351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3F52-4DF8-B2DB-365B9B5E545C}"/>
                </c:ext>
              </c:extLst>
            </c:dLbl>
            <c:dLbl>
              <c:idx val="1"/>
              <c:layout>
                <c:manualLayout>
                  <c:x val="-0.25393145241104981"/>
                  <c:y val="0.21157516244382615"/>
                </c:manualLayout>
              </c:layout>
              <c:tx>
                <c:rich>
                  <a:bodyPr/>
                  <a:lstStyle/>
                  <a:p>
                    <a:fld id="{3AAC3B0E-06F8-4302-9734-BE0359C1764D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B97528B6-DC11-45F1-8C73-A719A1D655DF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52564D99-9F79-4C03-8233-AF838FB425FC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1622395833333"/>
                      <c:h val="0.1380537037037037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F52-4DF8-B2DB-365B9B5E545C}"/>
                </c:ext>
              </c:extLst>
            </c:dLbl>
            <c:dLbl>
              <c:idx val="2"/>
              <c:layout>
                <c:manualLayout>
                  <c:x val="-0.24611008261446371"/>
                  <c:y val="-2.985952336292248E-3"/>
                </c:manualLayout>
              </c:layout>
              <c:tx>
                <c:rich>
                  <a:bodyPr/>
                  <a:lstStyle/>
                  <a:p>
                    <a:fld id="{A8977052-B303-475A-9B7F-C76743695423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8B7B3A88-158F-404E-821C-E3BB11A4016D}" type="VALUE">
                      <a:rPr lang="en-US"/>
                      <a:pPr/>
                      <a:t>[VALUE]</a:t>
                    </a:fld>
                    <a:r>
                      <a:rPr lang="en-US"/>
                      <a:t> þús. tonn CO</a:t>
                    </a:r>
                    <a:r>
                      <a:rPr lang="en-US" baseline="-25000"/>
                      <a:t>2</a:t>
                    </a:r>
                    <a:r>
                      <a:rPr lang="en-US"/>
                      <a:t>-íg.</a:t>
                    </a:r>
                    <a:endParaRPr lang="en-US" baseline="0"/>
                  </a:p>
                  <a:p>
                    <a:fld id="{30D2E478-2D64-4DB3-A00B-08D42E58BC1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52-4DF8-B2DB-365B9B5E545C}"/>
                </c:ext>
              </c:extLst>
            </c:dLbl>
            <c:dLbl>
              <c:idx val="3"/>
              <c:layout>
                <c:manualLayout>
                  <c:x val="-0.23308763020833337"/>
                  <c:y val="-8.4340740740740744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Úrgangur</a:t>
                    </a:r>
                  </a:p>
                  <a:p>
                    <a:r>
                      <a:rPr lang="en-US" sz="1100" b="0"/>
                      <a:t>265 þús. tonn CO</a:t>
                    </a:r>
                    <a:r>
                      <a:rPr lang="en-US" sz="1100" b="0" baseline="-25000"/>
                      <a:t>2</a:t>
                    </a:r>
                    <a:r>
                      <a:rPr lang="en-US" sz="1100" b="0"/>
                      <a:t>-íg.</a:t>
                    </a:r>
                  </a:p>
                  <a:p>
                    <a:r>
                      <a:rPr lang="en-US" sz="1100" b="0"/>
                      <a:t>9%</a:t>
                    </a:r>
                    <a:endParaRPr lang="en-US" b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F52-4DF8-B2DB-365B9B5E54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'Talnagögn (eftir skuldb.)'!$A$12:$A$15</c:f>
              <c:strCache>
                <c:ptCount val="4"/>
                <c:pt idx="0">
                  <c:v>Orka</c:v>
                </c:pt>
                <c:pt idx="1">
                  <c:v>Iðnaður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'Talnagögn (eftir skuldb.)'!$U$12:$U$15</c:f>
              <c:numCache>
                <c:formatCode>0</c:formatCode>
                <c:ptCount val="4"/>
                <c:pt idx="0">
                  <c:v>1787.6394047605829</c:v>
                </c:pt>
                <c:pt idx="1">
                  <c:v>149.73727035433717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52-4DF8-B2DB-365B9B5E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Losun Íslands</a:t>
            </a:r>
          </a:p>
          <a:p>
            <a:pPr>
              <a:defRPr/>
            </a:pPr>
            <a:r>
              <a:rPr lang="is-IS"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- án </a:t>
            </a:r>
            <a:r>
              <a:rPr lang="is-IS" sz="1100" b="0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LULUCF</a:t>
            </a:r>
          </a:p>
        </c:rich>
      </c:tx>
      <c:layout>
        <c:manualLayout>
          <c:xMode val="edge"/>
          <c:yMode val="edge"/>
          <c:x val="0.39216648539498888"/>
          <c:y val="0.4142574074074073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4757221241570126"/>
          <c:y val="6.2542639452881091E-2"/>
          <c:w val="0.51800021352791081"/>
          <c:h val="0.835208158029650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CB0-4FA4-B1DA-5F0FFFFD4A87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CB0-4FA4-B1DA-5F0FFFFD4A8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B0-4FA4-B1DA-5F0FFFFD4A8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CB0-4FA4-B1DA-5F0FFFFD4A87}"/>
              </c:ext>
            </c:extLst>
          </c:dPt>
          <c:dLbls>
            <c:dLbl>
              <c:idx val="0"/>
              <c:layout>
                <c:manualLayout>
                  <c:x val="-0.35171386621214351"/>
                  <c:y val="0.10591660860422318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2E5444-D045-4967-A116-D173F4B5BB9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2BFA168E-3233-4803-B00B-13990E65893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53DBEDAD-EA1B-4659-BBAB-188B0F13124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3216839907443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CB0-4FA4-B1DA-5F0FFFFD4A87}"/>
                </c:ext>
              </c:extLst>
            </c:dLbl>
            <c:dLbl>
              <c:idx val="1"/>
              <c:layout>
                <c:manualLayout>
                  <c:x val="-0.28907752020494365"/>
                  <c:y val="-6.783641363819548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71C5BB-9C84-4F63-804E-762D55E7A449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6662C37-EEE3-4A28-863E-B3C5E196814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 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7A35FD79-CDA5-4D4A-89ED-114A0C33BAF6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922096354166664"/>
                      <c:h val="0.213763425925925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CB0-4FA4-B1DA-5F0FFFFD4A87}"/>
                </c:ext>
              </c:extLst>
            </c:dLbl>
            <c:dLbl>
              <c:idx val="2"/>
              <c:layout>
                <c:manualLayout>
                  <c:x val="0.19534167241381825"/>
                  <c:y val="-0.13473160868634784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06CD64-816C-4A6E-B198-B53272107E6D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DE72933-C415-4FDC-933D-900DE58F313E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D3F4A2C-636C-4549-93C3-BB976AF9C64A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15952100103958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0-4FA4-B1DA-5F0FFFFD4A87}"/>
                </c:ext>
              </c:extLst>
            </c:dLbl>
            <c:dLbl>
              <c:idx val="3"/>
              <c:layout>
                <c:manualLayout>
                  <c:x val="0.20101298102929663"/>
                  <c:y val="0.19104071305996734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C53C4E-9392-47A7-99CB-0D46ADB08952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AB88BE49-91BC-4E2F-B159-078A9B5441C7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CO2-íg.</a:t>
                    </a:r>
                    <a:endParaRPr lang="en-US" sz="1100" b="0" i="0" u="none" strike="noStrike" kern="1200" baseline="0">
                      <a:solidFill>
                        <a:sysClr val="windowText" lastClr="000000"/>
                      </a:solidFill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4490BD91-37FD-4D5D-8D9B-6F4A92F526CF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399500180069312"/>
                      <c:h val="0.175390633089713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CB0-4FA4-B1DA-5F0FFFFD4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(samantekt)'!$C$39:$C$42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 (samantekt)'!$D$39:$D$42</c:f>
              <c:numCache>
                <c:formatCode>0</c:formatCode>
                <c:ptCount val="4"/>
                <c:pt idx="0">
                  <c:v>1819.3432256777983</c:v>
                </c:pt>
                <c:pt idx="1">
                  <c:v>2017.1965192706896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0-4FA4-B1DA-5F0FFFFD4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án landnotkunar og skógræktar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Orka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1952.7455869877019</c:v>
                </c:pt>
                <c:pt idx="5">
                  <c:v>2057.5292400362068</c:v>
                </c:pt>
                <c:pt idx="6">
                  <c:v>2113.0141146999295</c:v>
                </c:pt>
                <c:pt idx="7">
                  <c:v>2152.8576546968507</c:v>
                </c:pt>
                <c:pt idx="8">
                  <c:v>2146.4984217820447</c:v>
                </c:pt>
                <c:pt idx="9">
                  <c:v>2202.9786529417406</c:v>
                </c:pt>
                <c:pt idx="10">
                  <c:v>2185.1750583038433</c:v>
                </c:pt>
                <c:pt idx="11">
                  <c:v>2073.839456014623</c:v>
                </c:pt>
                <c:pt idx="12">
                  <c:v>2183.7523846728627</c:v>
                </c:pt>
                <c:pt idx="13">
                  <c:v>2172.6716693036556</c:v>
                </c:pt>
                <c:pt idx="14">
                  <c:v>2271.5553804980996</c:v>
                </c:pt>
                <c:pt idx="15">
                  <c:v>2158.4752861198476</c:v>
                </c:pt>
                <c:pt idx="16">
                  <c:v>2221.7135940142202</c:v>
                </c:pt>
                <c:pt idx="17">
                  <c:v>2363.0024972354886</c:v>
                </c:pt>
                <c:pt idx="18">
                  <c:v>2234.8849963846174</c:v>
                </c:pt>
                <c:pt idx="19">
                  <c:v>2137.0032933076395</c:v>
                </c:pt>
                <c:pt idx="20">
                  <c:v>2026.6963907432716</c:v>
                </c:pt>
                <c:pt idx="21">
                  <c:v>1905.0470027463218</c:v>
                </c:pt>
                <c:pt idx="22">
                  <c:v>1855.8868701437982</c:v>
                </c:pt>
                <c:pt idx="23">
                  <c:v>1820.5192208160806</c:v>
                </c:pt>
                <c:pt idx="24">
                  <c:v>1808.9103591386745</c:v>
                </c:pt>
                <c:pt idx="25">
                  <c:v>1853.7537738370042</c:v>
                </c:pt>
                <c:pt idx="26">
                  <c:v>1829.0073718559474</c:v>
                </c:pt>
                <c:pt idx="27">
                  <c:v>1870.243988924324</c:v>
                </c:pt>
                <c:pt idx="28">
                  <c:v>1911.1683544120974</c:v>
                </c:pt>
                <c:pt idx="29">
                  <c:v>1853.9909934385137</c:v>
                </c:pt>
                <c:pt idx="30">
                  <c:v>1664.6215426650983</c:v>
                </c:pt>
                <c:pt idx="31">
                  <c:v>1764.0451578506702</c:v>
                </c:pt>
                <c:pt idx="32">
                  <c:v>1819.3432256777983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C-4C86-A2F6-F77B5193F4C2}"/>
            </c:ext>
          </c:extLst>
        </c:ser>
        <c:ser>
          <c:idx val="1"/>
          <c:order val="1"/>
          <c:tx>
            <c:v>Iðnaður og efnanotkun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1867.0086833366663</c:v>
                </c:pt>
                <c:pt idx="20">
                  <c:v>1895.8423128399036</c:v>
                </c:pt>
                <c:pt idx="21">
                  <c:v>1826.2342145347905</c:v>
                </c:pt>
                <c:pt idx="22">
                  <c:v>1894.5429039268686</c:v>
                </c:pt>
                <c:pt idx="23">
                  <c:v>1943.0772520198666</c:v>
                </c:pt>
                <c:pt idx="24">
                  <c:v>1917.6607900909237</c:v>
                </c:pt>
                <c:pt idx="25">
                  <c:v>1965.977401339562</c:v>
                </c:pt>
                <c:pt idx="26">
                  <c:v>1948.2070962665427</c:v>
                </c:pt>
                <c:pt idx="27">
                  <c:v>1994.388568030324</c:v>
                </c:pt>
                <c:pt idx="28">
                  <c:v>2035.7977351590432</c:v>
                </c:pt>
                <c:pt idx="29">
                  <c:v>2002.5084750353285</c:v>
                </c:pt>
                <c:pt idx="30">
                  <c:v>1977.9428829123194</c:v>
                </c:pt>
                <c:pt idx="31">
                  <c:v>2012.308255548787</c:v>
                </c:pt>
                <c:pt idx="32">
                  <c:v>2017.1965192706896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9C-4C86-A2F6-F77B5193F4C2}"/>
            </c:ext>
          </c:extLst>
        </c:ser>
        <c:ser>
          <c:idx val="2"/>
          <c:order val="2"/>
          <c:tx>
            <c:v>Landbúnaður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Talnagögn!$C$6:$AI$6</c:f>
              <c:numCache>
                <c:formatCode>0</c:formatCode>
                <c:ptCount val="33"/>
                <c:pt idx="0">
                  <c:v>693.99566303030463</c:v>
                </c:pt>
                <c:pt idx="1">
                  <c:v>674.58789229964202</c:v>
                </c:pt>
                <c:pt idx="2">
                  <c:v>653.02832539256315</c:v>
                </c:pt>
                <c:pt idx="3">
                  <c:v>654.07032906557254</c:v>
                </c:pt>
                <c:pt idx="4">
                  <c:v>657.4451980460384</c:v>
                </c:pt>
                <c:pt idx="5">
                  <c:v>637.45708226981787</c:v>
                </c:pt>
                <c:pt idx="6">
                  <c:v>650.0179211402841</c:v>
                </c:pt>
                <c:pt idx="7">
                  <c:v>640.88057539889019</c:v>
                </c:pt>
                <c:pt idx="8">
                  <c:v>654.08101461047374</c:v>
                </c:pt>
                <c:pt idx="9">
                  <c:v>651.38424844183373</c:v>
                </c:pt>
                <c:pt idx="10">
                  <c:v>636.26768262999451</c:v>
                </c:pt>
                <c:pt idx="11">
                  <c:v>632.93638615110558</c:v>
                </c:pt>
                <c:pt idx="12">
                  <c:v>616.36161002217307</c:v>
                </c:pt>
                <c:pt idx="13">
                  <c:v>608.69458700726614</c:v>
                </c:pt>
                <c:pt idx="14">
                  <c:v>600.26241744506387</c:v>
                </c:pt>
                <c:pt idx="15">
                  <c:v>602.86344398557401</c:v>
                </c:pt>
                <c:pt idx="16">
                  <c:v>628.99801004142182</c:v>
                </c:pt>
                <c:pt idx="17">
                  <c:v>645.64616123376152</c:v>
                </c:pt>
                <c:pt idx="18">
                  <c:v>662.09285185762803</c:v>
                </c:pt>
                <c:pt idx="19">
                  <c:v>652.32028420570919</c:v>
                </c:pt>
                <c:pt idx="20">
                  <c:v>638.36797057076831</c:v>
                </c:pt>
                <c:pt idx="21">
                  <c:v>636.33558718739607</c:v>
                </c:pt>
                <c:pt idx="22">
                  <c:v>631.12512716457616</c:v>
                </c:pt>
                <c:pt idx="23">
                  <c:v>615.26754561432585</c:v>
                </c:pt>
                <c:pt idx="24">
                  <c:v>659.32271317190327</c:v>
                </c:pt>
                <c:pt idx="25">
                  <c:v>648.48705591277417</c:v>
                </c:pt>
                <c:pt idx="26">
                  <c:v>648.32608830684535</c:v>
                </c:pt>
                <c:pt idx="27">
                  <c:v>649.08800972621657</c:v>
                </c:pt>
                <c:pt idx="28">
                  <c:v>626.23321487442342</c:v>
                </c:pt>
                <c:pt idx="29">
                  <c:v>608.76826988547066</c:v>
                </c:pt>
                <c:pt idx="30">
                  <c:v>607.96911417533988</c:v>
                </c:pt>
                <c:pt idx="31">
                  <c:v>611.8550339117304</c:v>
                </c:pt>
                <c:pt idx="32">
                  <c:v>595.98194997545465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9C-4C86-A2F6-F77B5193F4C2}"/>
            </c:ext>
          </c:extLst>
        </c:ser>
        <c:ser>
          <c:idx val="4"/>
          <c:order val="3"/>
          <c:tx>
            <c:v>Úrgangur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Talnagögn!$C$8:$AI$8</c:f>
              <c:numCache>
                <c:formatCode>0</c:formatCode>
                <c:ptCount val="33"/>
                <c:pt idx="0">
                  <c:v>207.71387597267548</c:v>
                </c:pt>
                <c:pt idx="1">
                  <c:v>212.27214612746644</c:v>
                </c:pt>
                <c:pt idx="2">
                  <c:v>225.8500941415426</c:v>
                </c:pt>
                <c:pt idx="3">
                  <c:v>236.68872489763328</c:v>
                </c:pt>
                <c:pt idx="4">
                  <c:v>245.12703954977778</c:v>
                </c:pt>
                <c:pt idx="5">
                  <c:v>255.73073794554006</c:v>
                </c:pt>
                <c:pt idx="6">
                  <c:v>265.09389920545931</c:v>
                </c:pt>
                <c:pt idx="7">
                  <c:v>272.60224617222121</c:v>
                </c:pt>
                <c:pt idx="8">
                  <c:v>275.39920536403974</c:v>
                </c:pt>
                <c:pt idx="9">
                  <c:v>283.48796348713421</c:v>
                </c:pt>
                <c:pt idx="10">
                  <c:v>292.87068941472671</c:v>
                </c:pt>
                <c:pt idx="11">
                  <c:v>302.52506059901026</c:v>
                </c:pt>
                <c:pt idx="12">
                  <c:v>307.08653369507181</c:v>
                </c:pt>
                <c:pt idx="13">
                  <c:v>308.20406281418872</c:v>
                </c:pt>
                <c:pt idx="14">
                  <c:v>317.22087511585073</c:v>
                </c:pt>
                <c:pt idx="15">
                  <c:v>309.93343890533362</c:v>
                </c:pt>
                <c:pt idx="16">
                  <c:v>333.52853528502351</c:v>
                </c:pt>
                <c:pt idx="17">
                  <c:v>336.9819123028023</c:v>
                </c:pt>
                <c:pt idx="18">
                  <c:v>319.46734865955449</c:v>
                </c:pt>
                <c:pt idx="19">
                  <c:v>309.57890110981458</c:v>
                </c:pt>
                <c:pt idx="20">
                  <c:v>305.95331407968587</c:v>
                </c:pt>
                <c:pt idx="21">
                  <c:v>286.76251302723171</c:v>
                </c:pt>
                <c:pt idx="22">
                  <c:v>266.41570936769756</c:v>
                </c:pt>
                <c:pt idx="23">
                  <c:v>265.68002492381487</c:v>
                </c:pt>
                <c:pt idx="24">
                  <c:v>265.68404279125383</c:v>
                </c:pt>
                <c:pt idx="25">
                  <c:v>264.65971596808083</c:v>
                </c:pt>
                <c:pt idx="26">
                  <c:v>260.88627626675469</c:v>
                </c:pt>
                <c:pt idx="27">
                  <c:v>258.45212235783606</c:v>
                </c:pt>
                <c:pt idx="28">
                  <c:v>253.73932587911446</c:v>
                </c:pt>
                <c:pt idx="29">
                  <c:v>222.04128262177434</c:v>
                </c:pt>
                <c:pt idx="30">
                  <c:v>244.10190118630769</c:v>
                </c:pt>
                <c:pt idx="31">
                  <c:v>242.66938827816784</c:v>
                </c:pt>
                <c:pt idx="32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9C-4C86-A2F6-F77B5193F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153128"/>
        <c:axId val="1044714616"/>
      </c:bar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á Íslandi 1990-2022</a:t>
            </a:r>
          </a:p>
          <a:p>
            <a:pPr>
              <a:defRPr/>
            </a:pPr>
            <a:r>
              <a:rPr lang="en-US" sz="1100" baseline="0"/>
              <a:t>- án landnotkunar og skógræktar (LULUCF)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Orka</c:v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Talnagögn!$C$4:$AI$4</c:f>
              <c:numCache>
                <c:formatCode>0</c:formatCode>
                <c:ptCount val="33"/>
                <c:pt idx="0">
                  <c:v>1840.5352981584831</c:v>
                </c:pt>
                <c:pt idx="1">
                  <c:v>1755.335107062218</c:v>
                </c:pt>
                <c:pt idx="2">
                  <c:v>1899.1461330552074</c:v>
                </c:pt>
                <c:pt idx="3">
                  <c:v>2003.8408730383535</c:v>
                </c:pt>
                <c:pt idx="4">
                  <c:v>1952.7455869877019</c:v>
                </c:pt>
                <c:pt idx="5">
                  <c:v>2057.5292400362068</c:v>
                </c:pt>
                <c:pt idx="6">
                  <c:v>2113.0141146999295</c:v>
                </c:pt>
                <c:pt idx="7">
                  <c:v>2152.8576546968507</c:v>
                </c:pt>
                <c:pt idx="8">
                  <c:v>2146.4984217820447</c:v>
                </c:pt>
                <c:pt idx="9">
                  <c:v>2202.9786529417406</c:v>
                </c:pt>
                <c:pt idx="10">
                  <c:v>2185.1750583038433</c:v>
                </c:pt>
                <c:pt idx="11">
                  <c:v>2073.839456014623</c:v>
                </c:pt>
                <c:pt idx="12">
                  <c:v>2183.7523846728627</c:v>
                </c:pt>
                <c:pt idx="13">
                  <c:v>2172.6716693036556</c:v>
                </c:pt>
                <c:pt idx="14">
                  <c:v>2271.5553804980996</c:v>
                </c:pt>
                <c:pt idx="15">
                  <c:v>2158.4752861198476</c:v>
                </c:pt>
                <c:pt idx="16">
                  <c:v>2221.7135940142202</c:v>
                </c:pt>
                <c:pt idx="17">
                  <c:v>2363.0024972354886</c:v>
                </c:pt>
                <c:pt idx="18">
                  <c:v>2234.8849963846174</c:v>
                </c:pt>
                <c:pt idx="19">
                  <c:v>2137.0032933076395</c:v>
                </c:pt>
                <c:pt idx="20">
                  <c:v>2026.6963907432716</c:v>
                </c:pt>
                <c:pt idx="21">
                  <c:v>1905.0470027463218</c:v>
                </c:pt>
                <c:pt idx="22">
                  <c:v>1855.8868701437982</c:v>
                </c:pt>
                <c:pt idx="23">
                  <c:v>1820.5192208160806</c:v>
                </c:pt>
                <c:pt idx="24">
                  <c:v>1808.9103591386745</c:v>
                </c:pt>
                <c:pt idx="25">
                  <c:v>1853.7537738370042</c:v>
                </c:pt>
                <c:pt idx="26">
                  <c:v>1829.0073718559474</c:v>
                </c:pt>
                <c:pt idx="27">
                  <c:v>1870.243988924324</c:v>
                </c:pt>
                <c:pt idx="28">
                  <c:v>1911.1683544120974</c:v>
                </c:pt>
                <c:pt idx="29">
                  <c:v>1853.9909934385137</c:v>
                </c:pt>
                <c:pt idx="30">
                  <c:v>1664.6215426650983</c:v>
                </c:pt>
                <c:pt idx="31">
                  <c:v>1764.0451578506702</c:v>
                </c:pt>
                <c:pt idx="32">
                  <c:v>1819.3432256777983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7-4C15-A61F-2C54C92EA207}"/>
            </c:ext>
          </c:extLst>
        </c:ser>
        <c:ser>
          <c:idx val="1"/>
          <c:order val="1"/>
          <c:tx>
            <c:v>Iðnaður og efnanotkun</c:v>
          </c:tx>
          <c:spPr>
            <a:ln w="254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Talnagögn!$C$5:$AI$5</c:f>
              <c:numCache>
                <c:formatCode>0</c:formatCode>
                <c:ptCount val="33"/>
                <c:pt idx="0">
                  <c:v>902.66365343553127</c:v>
                </c:pt>
                <c:pt idx="1">
                  <c:v>790.99314913238516</c:v>
                </c:pt>
                <c:pt idx="2">
                  <c:v>585.0057068137628</c:v>
                </c:pt>
                <c:pt idx="3">
                  <c:v>551.64282042422781</c:v>
                </c:pt>
                <c:pt idx="4">
                  <c:v>520.88613639556513</c:v>
                </c:pt>
                <c:pt idx="5">
                  <c:v>553.02534021239398</c:v>
                </c:pt>
                <c:pt idx="6">
                  <c:v>530.1141052060625</c:v>
                </c:pt>
                <c:pt idx="7">
                  <c:v>649.01203276175829</c:v>
                </c:pt>
                <c:pt idx="8">
                  <c:v>785.20754907522462</c:v>
                </c:pt>
                <c:pt idx="9">
                  <c:v>938.97683091863007</c:v>
                </c:pt>
                <c:pt idx="10">
                  <c:v>991.77428104654973</c:v>
                </c:pt>
                <c:pt idx="11">
                  <c:v>990.97793583820919</c:v>
                </c:pt>
                <c:pt idx="12">
                  <c:v>978.94240560758692</c:v>
                </c:pt>
                <c:pt idx="13">
                  <c:v>966.73744061992818</c:v>
                </c:pt>
                <c:pt idx="14">
                  <c:v>974.79326864842449</c:v>
                </c:pt>
                <c:pt idx="15">
                  <c:v>950.49305149651104</c:v>
                </c:pt>
                <c:pt idx="16">
                  <c:v>1394.3936974134149</c:v>
                </c:pt>
                <c:pt idx="17">
                  <c:v>1538.4749981004913</c:v>
                </c:pt>
                <c:pt idx="18">
                  <c:v>2049.9205183694821</c:v>
                </c:pt>
                <c:pt idx="19">
                  <c:v>1867.0086833366663</c:v>
                </c:pt>
                <c:pt idx="20">
                  <c:v>1895.8423128399036</c:v>
                </c:pt>
                <c:pt idx="21">
                  <c:v>1826.2342145347905</c:v>
                </c:pt>
                <c:pt idx="22">
                  <c:v>1894.5429039268686</c:v>
                </c:pt>
                <c:pt idx="23">
                  <c:v>1943.0772520198666</c:v>
                </c:pt>
                <c:pt idx="24">
                  <c:v>1917.6607900909237</c:v>
                </c:pt>
                <c:pt idx="25">
                  <c:v>1965.977401339562</c:v>
                </c:pt>
                <c:pt idx="26">
                  <c:v>1948.2070962665427</c:v>
                </c:pt>
                <c:pt idx="27">
                  <c:v>1994.388568030324</c:v>
                </c:pt>
                <c:pt idx="28">
                  <c:v>2035.7977351590432</c:v>
                </c:pt>
                <c:pt idx="29">
                  <c:v>2002.5084750353285</c:v>
                </c:pt>
                <c:pt idx="30">
                  <c:v>1977.9428829123194</c:v>
                </c:pt>
                <c:pt idx="31">
                  <c:v>2012.308255548787</c:v>
                </c:pt>
                <c:pt idx="32">
                  <c:v>2017.1965192706896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7-4C15-A61F-2C54C92EA207}"/>
            </c:ext>
          </c:extLst>
        </c:ser>
        <c:ser>
          <c:idx val="2"/>
          <c:order val="2"/>
          <c:tx>
            <c:v>Landbúnaður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Talnagögn!$C$6:$AI$6</c:f>
              <c:numCache>
                <c:formatCode>0</c:formatCode>
                <c:ptCount val="33"/>
                <c:pt idx="0">
                  <c:v>693.99566303030463</c:v>
                </c:pt>
                <c:pt idx="1">
                  <c:v>674.58789229964202</c:v>
                </c:pt>
                <c:pt idx="2">
                  <c:v>653.02832539256315</c:v>
                </c:pt>
                <c:pt idx="3">
                  <c:v>654.07032906557254</c:v>
                </c:pt>
                <c:pt idx="4">
                  <c:v>657.4451980460384</c:v>
                </c:pt>
                <c:pt idx="5">
                  <c:v>637.45708226981787</c:v>
                </c:pt>
                <c:pt idx="6">
                  <c:v>650.0179211402841</c:v>
                </c:pt>
                <c:pt idx="7">
                  <c:v>640.88057539889019</c:v>
                </c:pt>
                <c:pt idx="8">
                  <c:v>654.08101461047374</c:v>
                </c:pt>
                <c:pt idx="9">
                  <c:v>651.38424844183373</c:v>
                </c:pt>
                <c:pt idx="10">
                  <c:v>636.26768262999451</c:v>
                </c:pt>
                <c:pt idx="11">
                  <c:v>632.93638615110558</c:v>
                </c:pt>
                <c:pt idx="12">
                  <c:v>616.36161002217307</c:v>
                </c:pt>
                <c:pt idx="13">
                  <c:v>608.69458700726614</c:v>
                </c:pt>
                <c:pt idx="14">
                  <c:v>600.26241744506387</c:v>
                </c:pt>
                <c:pt idx="15">
                  <c:v>602.86344398557401</c:v>
                </c:pt>
                <c:pt idx="16">
                  <c:v>628.99801004142182</c:v>
                </c:pt>
                <c:pt idx="17">
                  <c:v>645.64616123376152</c:v>
                </c:pt>
                <c:pt idx="18">
                  <c:v>662.09285185762803</c:v>
                </c:pt>
                <c:pt idx="19">
                  <c:v>652.32028420570919</c:v>
                </c:pt>
                <c:pt idx="20">
                  <c:v>638.36797057076831</c:v>
                </c:pt>
                <c:pt idx="21">
                  <c:v>636.33558718739607</c:v>
                </c:pt>
                <c:pt idx="22">
                  <c:v>631.12512716457616</c:v>
                </c:pt>
                <c:pt idx="23">
                  <c:v>615.26754561432585</c:v>
                </c:pt>
                <c:pt idx="24">
                  <c:v>659.32271317190327</c:v>
                </c:pt>
                <c:pt idx="25">
                  <c:v>648.48705591277417</c:v>
                </c:pt>
                <c:pt idx="26">
                  <c:v>648.32608830684535</c:v>
                </c:pt>
                <c:pt idx="27">
                  <c:v>649.08800972621657</c:v>
                </c:pt>
                <c:pt idx="28">
                  <c:v>626.23321487442342</c:v>
                </c:pt>
                <c:pt idx="29">
                  <c:v>608.76826988547066</c:v>
                </c:pt>
                <c:pt idx="30">
                  <c:v>607.96911417533988</c:v>
                </c:pt>
                <c:pt idx="31">
                  <c:v>611.8550339117304</c:v>
                </c:pt>
                <c:pt idx="32">
                  <c:v>595.98194997545465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7-4C15-A61F-2C54C92EA207}"/>
            </c:ext>
          </c:extLst>
        </c:ser>
        <c:ser>
          <c:idx val="4"/>
          <c:order val="3"/>
          <c:tx>
            <c:v>Úrgangur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Talnagögn!$C$8:$AI$8</c:f>
              <c:numCache>
                <c:formatCode>0</c:formatCode>
                <c:ptCount val="33"/>
                <c:pt idx="0">
                  <c:v>207.71387597267548</c:v>
                </c:pt>
                <c:pt idx="1">
                  <c:v>212.27214612746644</c:v>
                </c:pt>
                <c:pt idx="2">
                  <c:v>225.8500941415426</c:v>
                </c:pt>
                <c:pt idx="3">
                  <c:v>236.68872489763328</c:v>
                </c:pt>
                <c:pt idx="4">
                  <c:v>245.12703954977778</c:v>
                </c:pt>
                <c:pt idx="5">
                  <c:v>255.73073794554006</c:v>
                </c:pt>
                <c:pt idx="6">
                  <c:v>265.09389920545931</c:v>
                </c:pt>
                <c:pt idx="7">
                  <c:v>272.60224617222121</c:v>
                </c:pt>
                <c:pt idx="8">
                  <c:v>275.39920536403974</c:v>
                </c:pt>
                <c:pt idx="9">
                  <c:v>283.48796348713421</c:v>
                </c:pt>
                <c:pt idx="10">
                  <c:v>292.87068941472671</c:v>
                </c:pt>
                <c:pt idx="11">
                  <c:v>302.52506059901026</c:v>
                </c:pt>
                <c:pt idx="12">
                  <c:v>307.08653369507181</c:v>
                </c:pt>
                <c:pt idx="13">
                  <c:v>308.20406281418872</c:v>
                </c:pt>
                <c:pt idx="14">
                  <c:v>317.22087511585073</c:v>
                </c:pt>
                <c:pt idx="15">
                  <c:v>309.93343890533362</c:v>
                </c:pt>
                <c:pt idx="16">
                  <c:v>333.52853528502351</c:v>
                </c:pt>
                <c:pt idx="17">
                  <c:v>336.9819123028023</c:v>
                </c:pt>
                <c:pt idx="18">
                  <c:v>319.46734865955449</c:v>
                </c:pt>
                <c:pt idx="19">
                  <c:v>309.57890110981458</c:v>
                </c:pt>
                <c:pt idx="20">
                  <c:v>305.95331407968587</c:v>
                </c:pt>
                <c:pt idx="21">
                  <c:v>286.76251302723171</c:v>
                </c:pt>
                <c:pt idx="22">
                  <c:v>266.41570936769756</c:v>
                </c:pt>
                <c:pt idx="23">
                  <c:v>265.68002492381487</c:v>
                </c:pt>
                <c:pt idx="24">
                  <c:v>265.68404279125383</c:v>
                </c:pt>
                <c:pt idx="25">
                  <c:v>264.65971596808083</c:v>
                </c:pt>
                <c:pt idx="26">
                  <c:v>260.88627626675469</c:v>
                </c:pt>
                <c:pt idx="27">
                  <c:v>258.45212235783606</c:v>
                </c:pt>
                <c:pt idx="28">
                  <c:v>253.73932587911446</c:v>
                </c:pt>
                <c:pt idx="29">
                  <c:v>222.04128262177434</c:v>
                </c:pt>
                <c:pt idx="30">
                  <c:v>244.10190118630769</c:v>
                </c:pt>
                <c:pt idx="31">
                  <c:v>242.66938827816784</c:v>
                </c:pt>
                <c:pt idx="32">
                  <c:v>233.58682636853763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57-4C15-A61F-2C54C92EA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153128"/>
        <c:axId val="1044714616"/>
      </c:lineChart>
      <c:catAx>
        <c:axId val="722153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44714616"/>
        <c:crosses val="autoZero"/>
        <c:auto val="1"/>
        <c:lblAlgn val="ctr"/>
        <c:lblOffset val="100"/>
        <c:noMultiLvlLbl val="0"/>
      </c:catAx>
      <c:valAx>
        <c:axId val="104471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215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800" b="1"/>
              <a:t>Losun Íslands</a:t>
            </a:r>
          </a:p>
          <a:p>
            <a:pPr>
              <a:defRPr/>
            </a:pPr>
            <a:r>
              <a:rPr lang="is-IS" sz="1800" b="1"/>
              <a:t>2022</a:t>
            </a:r>
          </a:p>
          <a:p>
            <a:pPr>
              <a:defRPr/>
            </a:pPr>
            <a:r>
              <a:rPr lang="is-IS" sz="1400" b="0"/>
              <a:t>-</a:t>
            </a:r>
            <a:r>
              <a:rPr lang="is-IS" sz="1400" b="0" baseline="0"/>
              <a:t> án LULUCF</a:t>
            </a:r>
            <a:endParaRPr lang="is-IS" sz="1400" b="0"/>
          </a:p>
        </c:rich>
      </c:tx>
      <c:layout>
        <c:manualLayout>
          <c:xMode val="edge"/>
          <c:yMode val="edge"/>
          <c:x val="0.39852474725757675"/>
          <c:y val="0.414513888888888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654817708333333"/>
          <c:y val="9.4837962962962957E-2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F-41BC-8F0A-B1A213F45FE8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1DF-41BC-8F0A-B1A213F45FE8}"/>
              </c:ext>
            </c:extLst>
          </c:dPt>
          <c:dPt>
            <c:idx val="2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F-41BC-8F0A-B1A213F45FE8}"/>
              </c:ext>
            </c:extLst>
          </c:dPt>
          <c:dPt>
            <c:idx val="3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1DF-41BC-8F0A-B1A213F45F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F-41BC-8F0A-B1A213F45FE8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1DF-41BC-8F0A-B1A213F45FE8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F-41BC-8F0A-B1A213F45FE8}"/>
              </c:ext>
            </c:extLst>
          </c:dPt>
          <c:dPt>
            <c:idx val="7"/>
            <c:bubble3D val="0"/>
            <c:spPr>
              <a:solidFill>
                <a:schemeClr val="accent1">
                  <a:lumMod val="25000"/>
                  <a:lumOff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1DF-41BC-8F0A-B1A213F45FE8}"/>
              </c:ext>
            </c:extLst>
          </c:dPt>
          <c:dLbls>
            <c:dLbl>
              <c:idx val="0"/>
              <c:layout>
                <c:manualLayout>
                  <c:x val="0.10914062499999994"/>
                  <c:y val="0.1517548611111111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32284A-8F90-4748-B0F5-6F6E58D11B5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BF2AFE09-1445-400A-AEA0-466E41B1FC30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C5680EF-1B1A-4EAB-9308-CE113ADB1355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F-41BC-8F0A-B1A213F45FE8}"/>
                </c:ext>
              </c:extLst>
            </c:dLbl>
            <c:dLbl>
              <c:idx val="1"/>
              <c:layout>
                <c:manualLayout>
                  <c:x val="-0.17677304687500001"/>
                  <c:y val="0.16168981481481481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D13A9EF-5FAA-4B67-8F14-640355573CDB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A91B62A-0BA8-4534-A750-808D83577502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852F327-B7F6-406C-96BA-AD96A0AD6B31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1DF-41BC-8F0A-B1A213F45FE8}"/>
                </c:ext>
              </c:extLst>
            </c:dLbl>
            <c:dLbl>
              <c:idx val="2"/>
              <c:layout>
                <c:manualLayout>
                  <c:x val="-0.20344972953231188"/>
                  <c:y val="2.939814814814804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CBAC73-3C67-4214-82D5-853677065651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A58D8B4-24A6-49BE-88F0-174A28FF5135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C9060AC0-1EA3-4A4F-B3BA-C296C52374BE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F-41BC-8F0A-B1A213F45FE8}"/>
                </c:ext>
              </c:extLst>
            </c:dLbl>
            <c:dLbl>
              <c:idx val="3"/>
              <c:layout>
                <c:manualLayout>
                  <c:x val="-0.20345240885416666"/>
                  <c:y val="-0.15875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1E952F-6CE4-4073-AE6D-13BDD66E09B3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D915031-0400-4551-94FB-79B05FF42249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22AC36B7-6490-404A-B6B3-C86AA75782B2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59986979166664"/>
                      <c:h val="0.17055671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1DF-41BC-8F0A-B1A213F45FE8}"/>
                </c:ext>
              </c:extLst>
            </c:dLbl>
            <c:dLbl>
              <c:idx val="4"/>
              <c:layout>
                <c:manualLayout>
                  <c:x val="0.2414356779332546"/>
                  <c:y val="-0.1638209490740740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046364-EB60-483C-9362-FDF90B078076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303A610A-DAC1-419D-87E1-0C3AB5FBACAA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444CA717-8CDF-4602-97F9-44AD4C8BAD8B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716341145833333"/>
                      <c:h val="0.164453703703703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F-41BC-8F0A-B1A213F45FE8}"/>
                </c:ext>
              </c:extLst>
            </c:dLbl>
            <c:dLbl>
              <c:idx val="5"/>
              <c:layout>
                <c:manualLayout>
                  <c:x val="0.22158854166666667"/>
                  <c:y val="-8.5254629629629611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8754A4-DC91-4DB7-8056-F09D875CF29C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sz="1200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8EAE2F38-2CBB-45EF-A8B6-ED7928B7F521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E73E7152-B510-43CE-96D5-EAFDDBC97C23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141328124999999"/>
                      <c:h val="0.130956481481481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1DF-41BC-8F0A-B1A213F45FE8}"/>
                </c:ext>
              </c:extLst>
            </c:dLbl>
            <c:dLbl>
              <c:idx val="6"/>
              <c:layout>
                <c:manualLayout>
                  <c:x val="0.21993489583333334"/>
                  <c:y val="3.233796296296296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987F407-D89B-4DF9-9255-443CA7320D2A}" type="CATEGORYNAME">
                      <a:rPr lang="en-US" sz="120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[CATEGORY NAME]</a:t>
                    </a:fld>
                    <a:endParaRPr lang="en-US" b="1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1404E2A9-75C5-4C5D-9779-EE35DD91C628}" type="VALU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-íg.</a:t>
                    </a:r>
                    <a:endParaRPr lang="en-US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fld id="{A41120A7-69E9-4FE6-B021-7FDF71007CB9}" type="PERCENTAGE">
                      <a:rPr lang="en-US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F-41BC-8F0A-B1A213F45FE8}"/>
                </c:ext>
              </c:extLst>
            </c:dLbl>
            <c:dLbl>
              <c:idx val="7"/>
              <c:layout>
                <c:manualLayout>
                  <c:x val="0.27070664098001584"/>
                  <c:y val="0.23518518518518519"/>
                </c:manualLayout>
              </c:layout>
              <c:tx>
                <c:rich>
                  <a:bodyPr/>
                  <a:lstStyle/>
                  <a:p>
                    <a:fld id="{C3B06761-20F1-4716-9B83-22BCD2675194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EAD98EE4-4514-4DE2-97CA-A23A9814B150}" type="VALUE">
                      <a:rPr lang="en-US"/>
                      <a:pPr/>
                      <a:t>[VALUE]</a:t>
                    </a:fld>
                    <a:r>
                      <a:rPr lang="en-US"/>
                      <a:t> þús.</a:t>
                    </a:r>
                    <a:r>
                      <a:rPr lang="en-US" baseline="0"/>
                      <a:t> tonn CO</a:t>
                    </a:r>
                    <a:r>
                      <a:rPr lang="en-US" baseline="-25000"/>
                      <a:t>2</a:t>
                    </a:r>
                    <a:r>
                      <a:rPr lang="en-US" baseline="0"/>
                      <a:t>-íg.</a:t>
                    </a:r>
                  </a:p>
                  <a:p>
                    <a:fld id="{0E7E8CEF-C8A2-41DF-9753-C977B591FE4C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1DF-41BC-8F0A-B1A213F45F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(samantekt)'!$C$114:$C$121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Jarðvarmavirkjanir</c:v>
                </c:pt>
                <c:pt idx="3">
                  <c:v>Álframleiðsla</c:v>
                </c:pt>
                <c:pt idx="4">
                  <c:v>Kísil- og kísilmálmframleiðsla</c:v>
                </c:pt>
                <c:pt idx="5">
                  <c:v>Landbúnaður</c:v>
                </c:pt>
                <c:pt idx="6">
                  <c:v>Úrgangur</c:v>
                </c:pt>
                <c:pt idx="7">
                  <c:v>Annað</c:v>
                </c:pt>
              </c:strCache>
            </c:strRef>
          </c:cat>
          <c:val>
            <c:numRef>
              <c:f>'Losun (samantekt)'!$D$114:$D$121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190.25900000000001</c:v>
                </c:pt>
                <c:pt idx="3">
                  <c:v>1354.2007303406649</c:v>
                </c:pt>
                <c:pt idx="4">
                  <c:v>517.72039053568778</c:v>
                </c:pt>
                <c:pt idx="5">
                  <c:v>595.98194997545465</c:v>
                </c:pt>
                <c:pt idx="6">
                  <c:v>233.58682636853763</c:v>
                </c:pt>
                <c:pt idx="7">
                  <c:v>367.22416211273867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F-41BC-8F0A-B1A213F45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á Íslandi, án</a:t>
            </a:r>
            <a:r>
              <a:rPr lang="is-IS" baseline="0"/>
              <a:t> LULUCF, 1990-2022</a:t>
            </a:r>
          </a:p>
          <a:p>
            <a:pPr>
              <a:defRPr/>
            </a:pPr>
            <a:r>
              <a:rPr lang="is-IS"/>
              <a:t>Helstu undirflokkar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Talnagögn!$A$113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Talnagögn!$C$113:$AI$113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1-4860-9EA6-6379354C1129}"/>
            </c:ext>
          </c:extLst>
        </c:ser>
        <c:ser>
          <c:idx val="0"/>
          <c:order val="1"/>
          <c:tx>
            <c:strRef>
              <c:f>Talnagögn!$A$110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Talnagögn!$C$110:$AI$110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1-4860-9EA6-6379354C1129}"/>
            </c:ext>
          </c:extLst>
        </c:ser>
        <c:ser>
          <c:idx val="1"/>
          <c:order val="2"/>
          <c:tx>
            <c:strRef>
              <c:f>Talnagögn!$A$111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Talnagögn!$C$111:$AI$111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1-4860-9EA6-6379354C1129}"/>
            </c:ext>
          </c:extLst>
        </c:ser>
        <c:ser>
          <c:idx val="5"/>
          <c:order val="3"/>
          <c:tx>
            <c:strRef>
              <c:f>Talnagögn!$A$115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Talnagögn!$C$115:$AI$115</c:f>
              <c:numCache>
                <c:formatCode>0</c:formatCode>
                <c:ptCount val="33"/>
                <c:pt idx="0">
                  <c:v>693.99566303030463</c:v>
                </c:pt>
                <c:pt idx="1">
                  <c:v>674.58789229964202</c:v>
                </c:pt>
                <c:pt idx="2">
                  <c:v>653.02832539256315</c:v>
                </c:pt>
                <c:pt idx="3">
                  <c:v>654.07032906557254</c:v>
                </c:pt>
                <c:pt idx="4">
                  <c:v>657.4451980460384</c:v>
                </c:pt>
                <c:pt idx="5">
                  <c:v>637.45708226981787</c:v>
                </c:pt>
                <c:pt idx="6">
                  <c:v>650.0179211402841</c:v>
                </c:pt>
                <c:pt idx="7">
                  <c:v>640.88057539889019</c:v>
                </c:pt>
                <c:pt idx="8">
                  <c:v>654.08101461047374</c:v>
                </c:pt>
                <c:pt idx="9">
                  <c:v>651.38424844183373</c:v>
                </c:pt>
                <c:pt idx="10">
                  <c:v>636.26768262999451</c:v>
                </c:pt>
                <c:pt idx="11">
                  <c:v>632.93638615110558</c:v>
                </c:pt>
                <c:pt idx="12">
                  <c:v>616.36161002217307</c:v>
                </c:pt>
                <c:pt idx="13">
                  <c:v>608.69458700726614</c:v>
                </c:pt>
                <c:pt idx="14">
                  <c:v>600.26241744506387</c:v>
                </c:pt>
                <c:pt idx="15">
                  <c:v>602.86344398557401</c:v>
                </c:pt>
                <c:pt idx="16">
                  <c:v>628.99801004142182</c:v>
                </c:pt>
                <c:pt idx="17">
                  <c:v>645.64616123376152</c:v>
                </c:pt>
                <c:pt idx="18">
                  <c:v>662.09285185762803</c:v>
                </c:pt>
                <c:pt idx="19">
                  <c:v>652.32028420570919</c:v>
                </c:pt>
                <c:pt idx="20">
                  <c:v>638.36797057076831</c:v>
                </c:pt>
                <c:pt idx="21">
                  <c:v>636.33558718739607</c:v>
                </c:pt>
                <c:pt idx="22">
                  <c:v>631.12512716457616</c:v>
                </c:pt>
                <c:pt idx="23">
                  <c:v>615.26754561432585</c:v>
                </c:pt>
                <c:pt idx="24">
                  <c:v>659.32271317190327</c:v>
                </c:pt>
                <c:pt idx="25">
                  <c:v>648.48705591277417</c:v>
                </c:pt>
                <c:pt idx="26">
                  <c:v>648.32608830684535</c:v>
                </c:pt>
                <c:pt idx="27">
                  <c:v>649.08800972621657</c:v>
                </c:pt>
                <c:pt idx="28">
                  <c:v>626.23321487442342</c:v>
                </c:pt>
                <c:pt idx="29">
                  <c:v>608.76826988547066</c:v>
                </c:pt>
                <c:pt idx="30">
                  <c:v>607.96911417533988</c:v>
                </c:pt>
                <c:pt idx="31">
                  <c:v>611.8550339117304</c:v>
                </c:pt>
                <c:pt idx="32">
                  <c:v>595.98194997545465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31-4860-9EA6-6379354C1129}"/>
            </c:ext>
          </c:extLst>
        </c:ser>
        <c:ser>
          <c:idx val="4"/>
          <c:order val="4"/>
          <c:tx>
            <c:strRef>
              <c:f>Talnagögn!$A$114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Talnagögn!$C$114:$AI$114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31-4860-9EA6-6379354C1129}"/>
            </c:ext>
          </c:extLst>
        </c:ser>
        <c:ser>
          <c:idx val="2"/>
          <c:order val="5"/>
          <c:tx>
            <c:strRef>
              <c:f>Talnagögn!$A$112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Talnagögn!$C$112:$AI$112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1-4860-9EA6-6379354C1129}"/>
            </c:ext>
          </c:extLst>
        </c:ser>
        <c:ser>
          <c:idx val="6"/>
          <c:order val="6"/>
          <c:tx>
            <c:strRef>
              <c:f>Talnagögn!$A$116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Talnagögn!$C$116:$AI$116</c:f>
              <c:numCache>
                <c:formatCode>0</c:formatCode>
                <c:ptCount val="33"/>
                <c:pt idx="0">
                  <c:v>207.71387597267548</c:v>
                </c:pt>
                <c:pt idx="1">
                  <c:v>212.27214612746644</c:v>
                </c:pt>
                <c:pt idx="2">
                  <c:v>225.8500941415426</c:v>
                </c:pt>
                <c:pt idx="3">
                  <c:v>236.68872489763328</c:v>
                </c:pt>
                <c:pt idx="4">
                  <c:v>245.12703954977778</c:v>
                </c:pt>
                <c:pt idx="5">
                  <c:v>255.73073794554006</c:v>
                </c:pt>
                <c:pt idx="6">
                  <c:v>265.09389920545931</c:v>
                </c:pt>
                <c:pt idx="7">
                  <c:v>272.60224617222121</c:v>
                </c:pt>
                <c:pt idx="8">
                  <c:v>275.39920536403974</c:v>
                </c:pt>
                <c:pt idx="9">
                  <c:v>283.48796348713421</c:v>
                </c:pt>
                <c:pt idx="10">
                  <c:v>292.87068941472671</c:v>
                </c:pt>
                <c:pt idx="11">
                  <c:v>302.52506059901026</c:v>
                </c:pt>
                <c:pt idx="12">
                  <c:v>307.08653369507181</c:v>
                </c:pt>
                <c:pt idx="13">
                  <c:v>308.20406281418872</c:v>
                </c:pt>
                <c:pt idx="14">
                  <c:v>317.22087511585073</c:v>
                </c:pt>
                <c:pt idx="15">
                  <c:v>309.93343890533362</c:v>
                </c:pt>
                <c:pt idx="16">
                  <c:v>333.52853528502351</c:v>
                </c:pt>
                <c:pt idx="17">
                  <c:v>336.9819123028023</c:v>
                </c:pt>
                <c:pt idx="18">
                  <c:v>319.46734865955449</c:v>
                </c:pt>
                <c:pt idx="19">
                  <c:v>309.57890110981458</c:v>
                </c:pt>
                <c:pt idx="20">
                  <c:v>305.95331407968587</c:v>
                </c:pt>
                <c:pt idx="21">
                  <c:v>286.76251302723171</c:v>
                </c:pt>
                <c:pt idx="22">
                  <c:v>266.41570936769756</c:v>
                </c:pt>
                <c:pt idx="23">
                  <c:v>265.68002492381487</c:v>
                </c:pt>
                <c:pt idx="24">
                  <c:v>265.68404279125383</c:v>
                </c:pt>
                <c:pt idx="25">
                  <c:v>264.65971596808083</c:v>
                </c:pt>
                <c:pt idx="26">
                  <c:v>260.88627626675469</c:v>
                </c:pt>
                <c:pt idx="27">
                  <c:v>258.45212235783606</c:v>
                </c:pt>
                <c:pt idx="28">
                  <c:v>253.73932587911446</c:v>
                </c:pt>
                <c:pt idx="29">
                  <c:v>222.04128262177434</c:v>
                </c:pt>
                <c:pt idx="30">
                  <c:v>244.10190118630769</c:v>
                </c:pt>
                <c:pt idx="31">
                  <c:v>242.66938827816784</c:v>
                </c:pt>
                <c:pt idx="32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31-4860-9EA6-6379354C1129}"/>
            </c:ext>
          </c:extLst>
        </c:ser>
        <c:ser>
          <c:idx val="7"/>
          <c:order val="7"/>
          <c:tx>
            <c:strRef>
              <c:f>'Losun (samantekt)'!$C$121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Talnagögn!$C$117:$AI$117</c:f>
              <c:numCache>
                <c:formatCode>0</c:formatCode>
                <c:ptCount val="33"/>
                <c:pt idx="0">
                  <c:v>595.91848307967621</c:v>
                </c:pt>
                <c:pt idx="1">
                  <c:v>500.38834141622056</c:v>
                </c:pt>
                <c:pt idx="2">
                  <c:v>545.35526924762826</c:v>
                </c:pt>
                <c:pt idx="3">
                  <c:v>574.62028732790941</c:v>
                </c:pt>
                <c:pt idx="4">
                  <c:v>545.5981950223204</c:v>
                </c:pt>
                <c:pt idx="5">
                  <c:v>586.05313085133548</c:v>
                </c:pt>
                <c:pt idx="6">
                  <c:v>658.82702581979493</c:v>
                </c:pt>
                <c:pt idx="7">
                  <c:v>698.96163673477713</c:v>
                </c:pt>
                <c:pt idx="8">
                  <c:v>694.5476052089216</c:v>
                </c:pt>
                <c:pt idx="9">
                  <c:v>733.12676705069043</c:v>
                </c:pt>
                <c:pt idx="10">
                  <c:v>662.03871006101008</c:v>
                </c:pt>
                <c:pt idx="11">
                  <c:v>696.52665008528811</c:v>
                </c:pt>
                <c:pt idx="12">
                  <c:v>667.56938015660808</c:v>
                </c:pt>
                <c:pt idx="13">
                  <c:v>615.45205780761898</c:v>
                </c:pt>
                <c:pt idx="14">
                  <c:v>694.82419991012102</c:v>
                </c:pt>
                <c:pt idx="15">
                  <c:v>647.54903104132791</c:v>
                </c:pt>
                <c:pt idx="16">
                  <c:v>675.77897942737764</c:v>
                </c:pt>
                <c:pt idx="17">
                  <c:v>675.18934671840361</c:v>
                </c:pt>
                <c:pt idx="18">
                  <c:v>619.42762802181915</c:v>
                </c:pt>
                <c:pt idx="19">
                  <c:v>459.89560299179357</c:v>
                </c:pt>
                <c:pt idx="20">
                  <c:v>422.27118787549625</c:v>
                </c:pt>
                <c:pt idx="21">
                  <c:v>432.86687556182005</c:v>
                </c:pt>
                <c:pt idx="22">
                  <c:v>391.12347095267614</c:v>
                </c:pt>
                <c:pt idx="23">
                  <c:v>403.78761900537302</c:v>
                </c:pt>
                <c:pt idx="24">
                  <c:v>387.84751658000823</c:v>
                </c:pt>
                <c:pt idx="25">
                  <c:v>406.80148806463785</c:v>
                </c:pt>
                <c:pt idx="26">
                  <c:v>441.19345679397884</c:v>
                </c:pt>
                <c:pt idx="27">
                  <c:v>415.93705012541432</c:v>
                </c:pt>
                <c:pt idx="28">
                  <c:v>425.40560354471017</c:v>
                </c:pt>
                <c:pt idx="29">
                  <c:v>419.15147652777341</c:v>
                </c:pt>
                <c:pt idx="30">
                  <c:v>357.38508391803953</c:v>
                </c:pt>
                <c:pt idx="31">
                  <c:v>330.51922815172748</c:v>
                </c:pt>
                <c:pt idx="32">
                  <c:v>367.22416211273867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31-4860-9EA6-6379354C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180616"/>
        <c:axId val="335206904"/>
      </c:bar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gróðurhúsalofttegunda</a:t>
                </a:r>
                <a:r>
                  <a:rPr lang="is-IS" baseline="0"/>
                  <a:t> (þús. tonn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á Íslandi, án LULUCF, 1990-2022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Helstu undirflokkar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Talnagögn!$A$113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Talnagögn!$C$113:$AI$113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7-4579-9CE9-18D4DAAAD897}"/>
            </c:ext>
          </c:extLst>
        </c:ser>
        <c:ser>
          <c:idx val="0"/>
          <c:order val="1"/>
          <c:tx>
            <c:strRef>
              <c:f>Talnagögn!$A$110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Talnagögn!$C$110:$AI$110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7-4579-9CE9-18D4DAAAD897}"/>
            </c:ext>
          </c:extLst>
        </c:ser>
        <c:ser>
          <c:idx val="1"/>
          <c:order val="2"/>
          <c:tx>
            <c:strRef>
              <c:f>Talnagögn!$A$111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Talnagögn!$C$111:$AI$111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E7-4579-9CE9-18D4DAAAD897}"/>
            </c:ext>
          </c:extLst>
        </c:ser>
        <c:ser>
          <c:idx val="5"/>
          <c:order val="3"/>
          <c:tx>
            <c:strRef>
              <c:f>Talnagögn!$A$115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Talnagögn!$C$115:$AI$115</c:f>
              <c:numCache>
                <c:formatCode>0</c:formatCode>
                <c:ptCount val="33"/>
                <c:pt idx="0">
                  <c:v>693.99566303030463</c:v>
                </c:pt>
                <c:pt idx="1">
                  <c:v>674.58789229964202</c:v>
                </c:pt>
                <c:pt idx="2">
                  <c:v>653.02832539256315</c:v>
                </c:pt>
                <c:pt idx="3">
                  <c:v>654.07032906557254</c:v>
                </c:pt>
                <c:pt idx="4">
                  <c:v>657.4451980460384</c:v>
                </c:pt>
                <c:pt idx="5">
                  <c:v>637.45708226981787</c:v>
                </c:pt>
                <c:pt idx="6">
                  <c:v>650.0179211402841</c:v>
                </c:pt>
                <c:pt idx="7">
                  <c:v>640.88057539889019</c:v>
                </c:pt>
                <c:pt idx="8">
                  <c:v>654.08101461047374</c:v>
                </c:pt>
                <c:pt idx="9">
                  <c:v>651.38424844183373</c:v>
                </c:pt>
                <c:pt idx="10">
                  <c:v>636.26768262999451</c:v>
                </c:pt>
                <c:pt idx="11">
                  <c:v>632.93638615110558</c:v>
                </c:pt>
                <c:pt idx="12">
                  <c:v>616.36161002217307</c:v>
                </c:pt>
                <c:pt idx="13">
                  <c:v>608.69458700726614</c:v>
                </c:pt>
                <c:pt idx="14">
                  <c:v>600.26241744506387</c:v>
                </c:pt>
                <c:pt idx="15">
                  <c:v>602.86344398557401</c:v>
                </c:pt>
                <c:pt idx="16">
                  <c:v>628.99801004142182</c:v>
                </c:pt>
                <c:pt idx="17">
                  <c:v>645.64616123376152</c:v>
                </c:pt>
                <c:pt idx="18">
                  <c:v>662.09285185762803</c:v>
                </c:pt>
                <c:pt idx="19">
                  <c:v>652.32028420570919</c:v>
                </c:pt>
                <c:pt idx="20">
                  <c:v>638.36797057076831</c:v>
                </c:pt>
                <c:pt idx="21">
                  <c:v>636.33558718739607</c:v>
                </c:pt>
                <c:pt idx="22">
                  <c:v>631.12512716457616</c:v>
                </c:pt>
                <c:pt idx="23">
                  <c:v>615.26754561432585</c:v>
                </c:pt>
                <c:pt idx="24">
                  <c:v>659.32271317190327</c:v>
                </c:pt>
                <c:pt idx="25">
                  <c:v>648.48705591277417</c:v>
                </c:pt>
                <c:pt idx="26">
                  <c:v>648.32608830684535</c:v>
                </c:pt>
                <c:pt idx="27">
                  <c:v>649.08800972621657</c:v>
                </c:pt>
                <c:pt idx="28">
                  <c:v>626.23321487442342</c:v>
                </c:pt>
                <c:pt idx="29">
                  <c:v>608.76826988547066</c:v>
                </c:pt>
                <c:pt idx="30">
                  <c:v>607.96911417533988</c:v>
                </c:pt>
                <c:pt idx="31">
                  <c:v>611.8550339117304</c:v>
                </c:pt>
                <c:pt idx="32">
                  <c:v>595.98194997545465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E7-4579-9CE9-18D4DAAAD897}"/>
            </c:ext>
          </c:extLst>
        </c:ser>
        <c:ser>
          <c:idx val="4"/>
          <c:order val="4"/>
          <c:tx>
            <c:strRef>
              <c:f>Talnagögn!$A$114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Talnagögn!$C$114:$AI$114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E7-4579-9CE9-18D4DAAAD897}"/>
            </c:ext>
          </c:extLst>
        </c:ser>
        <c:ser>
          <c:idx val="2"/>
          <c:order val="5"/>
          <c:tx>
            <c:strRef>
              <c:f>Talnagögn!$A$112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Talnagögn!$C$112:$AI$112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E7-4579-9CE9-18D4DAAAD897}"/>
            </c:ext>
          </c:extLst>
        </c:ser>
        <c:ser>
          <c:idx val="6"/>
          <c:order val="6"/>
          <c:tx>
            <c:strRef>
              <c:f>Talnagögn!$A$116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Talnagögn!$C$116:$AI$116</c:f>
              <c:numCache>
                <c:formatCode>0</c:formatCode>
                <c:ptCount val="33"/>
                <c:pt idx="0">
                  <c:v>207.71387597267548</c:v>
                </c:pt>
                <c:pt idx="1">
                  <c:v>212.27214612746644</c:v>
                </c:pt>
                <c:pt idx="2">
                  <c:v>225.8500941415426</c:v>
                </c:pt>
                <c:pt idx="3">
                  <c:v>236.68872489763328</c:v>
                </c:pt>
                <c:pt idx="4">
                  <c:v>245.12703954977778</c:v>
                </c:pt>
                <c:pt idx="5">
                  <c:v>255.73073794554006</c:v>
                </c:pt>
                <c:pt idx="6">
                  <c:v>265.09389920545931</c:v>
                </c:pt>
                <c:pt idx="7">
                  <c:v>272.60224617222121</c:v>
                </c:pt>
                <c:pt idx="8">
                  <c:v>275.39920536403974</c:v>
                </c:pt>
                <c:pt idx="9">
                  <c:v>283.48796348713421</c:v>
                </c:pt>
                <c:pt idx="10">
                  <c:v>292.87068941472671</c:v>
                </c:pt>
                <c:pt idx="11">
                  <c:v>302.52506059901026</c:v>
                </c:pt>
                <c:pt idx="12">
                  <c:v>307.08653369507181</c:v>
                </c:pt>
                <c:pt idx="13">
                  <c:v>308.20406281418872</c:v>
                </c:pt>
                <c:pt idx="14">
                  <c:v>317.22087511585073</c:v>
                </c:pt>
                <c:pt idx="15">
                  <c:v>309.93343890533362</c:v>
                </c:pt>
                <c:pt idx="16">
                  <c:v>333.52853528502351</c:v>
                </c:pt>
                <c:pt idx="17">
                  <c:v>336.9819123028023</c:v>
                </c:pt>
                <c:pt idx="18">
                  <c:v>319.46734865955449</c:v>
                </c:pt>
                <c:pt idx="19">
                  <c:v>309.57890110981458</c:v>
                </c:pt>
                <c:pt idx="20">
                  <c:v>305.95331407968587</c:v>
                </c:pt>
                <c:pt idx="21">
                  <c:v>286.76251302723171</c:v>
                </c:pt>
                <c:pt idx="22">
                  <c:v>266.41570936769756</c:v>
                </c:pt>
                <c:pt idx="23">
                  <c:v>265.68002492381487</c:v>
                </c:pt>
                <c:pt idx="24">
                  <c:v>265.68404279125383</c:v>
                </c:pt>
                <c:pt idx="25">
                  <c:v>264.65971596808083</c:v>
                </c:pt>
                <c:pt idx="26">
                  <c:v>260.88627626675469</c:v>
                </c:pt>
                <c:pt idx="27">
                  <c:v>258.45212235783606</c:v>
                </c:pt>
                <c:pt idx="28">
                  <c:v>253.73932587911446</c:v>
                </c:pt>
                <c:pt idx="29">
                  <c:v>222.04128262177434</c:v>
                </c:pt>
                <c:pt idx="30">
                  <c:v>244.10190118630769</c:v>
                </c:pt>
                <c:pt idx="31">
                  <c:v>242.66938827816784</c:v>
                </c:pt>
                <c:pt idx="32">
                  <c:v>233.58682636853763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E7-4579-9CE9-18D4DAAAD897}"/>
            </c:ext>
          </c:extLst>
        </c:ser>
        <c:ser>
          <c:idx val="7"/>
          <c:order val="7"/>
          <c:tx>
            <c:strRef>
              <c:f>'Losun (samantekt)'!$C$121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Talnagögn!$C$117:$AI$117</c:f>
              <c:numCache>
                <c:formatCode>0</c:formatCode>
                <c:ptCount val="33"/>
                <c:pt idx="0">
                  <c:v>595.91848307967621</c:v>
                </c:pt>
                <c:pt idx="1">
                  <c:v>500.38834141622056</c:v>
                </c:pt>
                <c:pt idx="2">
                  <c:v>545.35526924762826</c:v>
                </c:pt>
                <c:pt idx="3">
                  <c:v>574.62028732790941</c:v>
                </c:pt>
                <c:pt idx="4">
                  <c:v>545.5981950223204</c:v>
                </c:pt>
                <c:pt idx="5">
                  <c:v>586.05313085133548</c:v>
                </c:pt>
                <c:pt idx="6">
                  <c:v>658.82702581979493</c:v>
                </c:pt>
                <c:pt idx="7">
                  <c:v>698.96163673477713</c:v>
                </c:pt>
                <c:pt idx="8">
                  <c:v>694.5476052089216</c:v>
                </c:pt>
                <c:pt idx="9">
                  <c:v>733.12676705069043</c:v>
                </c:pt>
                <c:pt idx="10">
                  <c:v>662.03871006101008</c:v>
                </c:pt>
                <c:pt idx="11">
                  <c:v>696.52665008528811</c:v>
                </c:pt>
                <c:pt idx="12">
                  <c:v>667.56938015660808</c:v>
                </c:pt>
                <c:pt idx="13">
                  <c:v>615.45205780761898</c:v>
                </c:pt>
                <c:pt idx="14">
                  <c:v>694.82419991012102</c:v>
                </c:pt>
                <c:pt idx="15">
                  <c:v>647.54903104132791</c:v>
                </c:pt>
                <c:pt idx="16">
                  <c:v>675.77897942737764</c:v>
                </c:pt>
                <c:pt idx="17">
                  <c:v>675.18934671840361</c:v>
                </c:pt>
                <c:pt idx="18">
                  <c:v>619.42762802181915</c:v>
                </c:pt>
                <c:pt idx="19">
                  <c:v>459.89560299179357</c:v>
                </c:pt>
                <c:pt idx="20">
                  <c:v>422.27118787549625</c:v>
                </c:pt>
                <c:pt idx="21">
                  <c:v>432.86687556182005</c:v>
                </c:pt>
                <c:pt idx="22">
                  <c:v>391.12347095267614</c:v>
                </c:pt>
                <c:pt idx="23">
                  <c:v>403.78761900537302</c:v>
                </c:pt>
                <c:pt idx="24">
                  <c:v>387.84751658000823</c:v>
                </c:pt>
                <c:pt idx="25">
                  <c:v>406.80148806463785</c:v>
                </c:pt>
                <c:pt idx="26">
                  <c:v>441.19345679397884</c:v>
                </c:pt>
                <c:pt idx="27">
                  <c:v>415.93705012541432</c:v>
                </c:pt>
                <c:pt idx="28">
                  <c:v>425.40560354471017</c:v>
                </c:pt>
                <c:pt idx="29">
                  <c:v>419.15147652777341</c:v>
                </c:pt>
                <c:pt idx="30">
                  <c:v>357.38508391803953</c:v>
                </c:pt>
                <c:pt idx="31">
                  <c:v>330.51922815172748</c:v>
                </c:pt>
                <c:pt idx="32">
                  <c:v>367.22416211273867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E7-4579-9CE9-18D4DAAAD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180616"/>
        <c:axId val="335206904"/>
      </c:lineChart>
      <c:catAx>
        <c:axId val="457180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35206904"/>
        <c:crosses val="autoZero"/>
        <c:auto val="1"/>
        <c:lblAlgn val="ctr"/>
        <c:lblOffset val="100"/>
        <c:noMultiLvlLbl val="0"/>
      </c:catAx>
      <c:valAx>
        <c:axId val="33520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is-I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is-I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57180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240775335340814"/>
          <c:y val="4.6863187164167888E-2"/>
          <c:w val="0.86829788888888892"/>
          <c:h val="0.76868237887883206"/>
        </c:manualLayout>
      </c:layout>
      <c:lineChart>
        <c:grouping val="standard"/>
        <c:varyColors val="0"/>
        <c:ser>
          <c:idx val="0"/>
          <c:order val="0"/>
          <c:tx>
            <c:v>Söguleg losun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0">
                <c:v>3180.4498889757797</c:v>
              </c:pt>
              <c:pt idx="1">
                <c:v>3317.5229598673745</c:v>
              </c:pt>
              <c:pt idx="2">
                <c:v>3487.6685692537594</c:v>
              </c:pt>
              <c:pt idx="3">
                <c:v>3350.4504234489796</c:v>
              </c:pt>
              <c:pt idx="4">
                <c:v>3215.5721876044458</c:v>
              </c:pt>
              <c:pt idx="5">
                <c:v>3101.7804808368996</c:v>
              </c:pt>
              <c:pt idx="6">
                <c:v>2991.0768278027367</c:v>
              </c:pt>
              <c:pt idx="7">
                <c:v>2911.1744054834585</c:v>
              </c:pt>
              <c:pt idx="8">
                <c:v>2904.0553194569361</c:v>
              </c:pt>
              <c:pt idx="9">
                <c:v>2922.9943361808087</c:v>
              </c:pt>
              <c:pt idx="10">
                <c:v>2950.6684863401679</c:v>
              </c:pt>
              <c:pt idx="11">
                <c:v>2921.2943420528622</c:v>
              </c:pt>
              <c:pt idx="12">
                <c:v>2951.9472243302703</c:v>
              </c:pt>
              <c:pt idx="13">
                <c:v>2998.8764598024304</c:v>
              </c:pt>
              <c:pt idx="14">
                <c:v>2893.25604317751</c:v>
              </c:pt>
              <c:pt idx="15">
                <c:v>2737.5269194687789</c:v>
              </c:pt>
              <c:pt idx="16">
                <c:v>2797.9154226727792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740-4004-BB56-FFF602EF5C0D}"/>
            </c:ext>
          </c:extLst>
        </c:ser>
        <c:ser>
          <c:idx val="1"/>
          <c:order val="1"/>
          <c:tx>
            <c:v>Grunnsviðsmynd</c:v>
          </c:tx>
          <c:spPr>
            <a:ln w="28575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16">
                <c:v>2797.9154226727792</c:v>
              </c:pt>
              <c:pt idx="17">
                <c:v>2972.5661393655732</c:v>
              </c:pt>
              <c:pt idx="18">
                <c:v>2830.5674234431513</c:v>
              </c:pt>
              <c:pt idx="19">
                <c:v>2795.7305000669403</c:v>
              </c:pt>
              <c:pt idx="20">
                <c:v>2726.559110373847</c:v>
              </c:pt>
              <c:pt idx="21">
                <c:v>2638.2692534068615</c:v>
              </c:pt>
              <c:pt idx="22">
                <c:v>2578.2686566141947</c:v>
              </c:pt>
              <c:pt idx="23">
                <c:v>2460.7506947707852</c:v>
              </c:pt>
              <c:pt idx="24">
                <c:v>2400.0147400370706</c:v>
              </c:pt>
              <c:pt idx="25">
                <c:v>2348.6487292721536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740-4004-BB56-FFF602EF5C0D}"/>
            </c:ext>
          </c:extLst>
        </c:ser>
        <c:ser>
          <c:idx val="2"/>
          <c:order val="2"/>
          <c:tx>
            <c:v>Viðbótarsviðsmynd</c:v>
          </c:tx>
          <c:spPr>
            <a:ln w="28575" cap="rnd">
              <a:solidFill>
                <a:srgbClr val="68A2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Lit>
              <c:formatCode>General</c:formatCode>
              <c:ptCount val="26"/>
              <c:pt idx="16">
                <c:v>2797.9154226727787</c:v>
              </c:pt>
              <c:pt idx="17">
                <c:v>2972.5661393655728</c:v>
              </c:pt>
              <c:pt idx="18">
                <c:v>2826.4761390600461</c:v>
              </c:pt>
              <c:pt idx="19">
                <c:v>2785.5525167563665</c:v>
              </c:pt>
              <c:pt idx="20">
                <c:v>2708.5049626220743</c:v>
              </c:pt>
              <c:pt idx="21">
                <c:v>2612.3653741299067</c:v>
              </c:pt>
              <c:pt idx="22">
                <c:v>2547.1564421199314</c:v>
              </c:pt>
              <c:pt idx="23">
                <c:v>2434.6530372206944</c:v>
              </c:pt>
              <c:pt idx="24">
                <c:v>2370.6077071981827</c:v>
              </c:pt>
              <c:pt idx="25">
                <c:v>2311.9257522283178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740-4004-BB56-FFF602EF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274864"/>
        <c:axId val="720274208"/>
        <c:extLst/>
      </c:lineChart>
      <c:dateAx>
        <c:axId val="72027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208"/>
        <c:crosses val="autoZero"/>
        <c:auto val="0"/>
        <c:lblOffset val="100"/>
        <c:baseTimeUnit val="days"/>
        <c:majorUnit val="1"/>
        <c:majorTimeUnit val="days"/>
      </c:dateAx>
      <c:valAx>
        <c:axId val="72027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[kt CO</a:t>
                </a:r>
                <a:r>
                  <a:rPr lang="is-IS" sz="1400" b="0" i="0" u="none" strike="noStrike" kern="1200" baseline="-2500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2</a:t>
                </a:r>
                <a:r>
                  <a:rPr lang="is-IS" sz="1400" b="0" i="0" u="none" strike="noStrike" kern="1200" baseline="0">
                    <a:solidFill>
                      <a:sysClr val="windowText" lastClr="000000"/>
                    </a:solidFill>
                    <a:effectLst/>
                    <a:latin typeface="Avenir Next LT Pro" panose="020B0504020202020204" pitchFamily="34" charset="0"/>
                    <a:ea typeface="+mn-ea"/>
                    <a:cs typeface="+mn-cs"/>
                  </a:rPr>
                  <a:t>-íg.]</a:t>
                </a:r>
              </a:p>
            </c:rich>
          </c:tx>
          <c:layout>
            <c:manualLayout>
              <c:xMode val="edge"/>
              <c:yMode val="edge"/>
              <c:x val="5.0708012691868707E-4"/>
              <c:y val="0.245943294735089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is-IS" sz="1400" b="0" i="0" u="none" strike="noStrike" kern="1200" baseline="0">
                  <a:solidFill>
                    <a:sysClr val="windowText" lastClr="000000"/>
                  </a:solidFill>
                  <a:effectLst/>
                  <a:latin typeface="Avenir Next LT Pro" panose="020B0504020202020204" pitchFamily="34" charset="0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1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is-IS"/>
          </a:p>
        </c:txPr>
        <c:crossAx val="720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626232550605"/>
          <c:y val="0.94316177227915921"/>
          <c:w val="0.77921132534712434"/>
          <c:h val="5.294360809072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LANDBÚNAÐUR</a:t>
            </a:r>
          </a:p>
          <a:p>
            <a:pPr>
              <a:defRPr sz="1600">
                <a:latin typeface="Avenir Next LT Pro" panose="020B0504020202020204" pitchFamily="34" charset="0"/>
              </a:defRPr>
            </a:pPr>
            <a:r>
              <a:rPr lang="is-IS" sz="16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</a:p>
        </c:rich>
      </c:tx>
      <c:layout>
        <c:manualLayout>
          <c:xMode val="edge"/>
          <c:yMode val="edge"/>
          <c:x val="0.38687772829489836"/>
          <c:y val="0.452940189030398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5277394583900253"/>
          <c:y val="5.7128334987304213E-2"/>
          <c:w val="0.49064367585506363"/>
          <c:h val="0.884239466046904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80-43D0-B6E8-0B695B7F731E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80-43D0-B6E8-0B695B7F731E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80-43D0-B6E8-0B695B7F731E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F80-43D0-B6E8-0B695B7F731E}"/>
              </c:ext>
            </c:extLst>
          </c:dPt>
          <c:dLbls>
            <c:dLbl>
              <c:idx val="0"/>
              <c:layout>
                <c:manualLayout>
                  <c:x val="-0.22288860942878194"/>
                  <c:y val="9.3111668261187899E-2"/>
                </c:manualLayout>
              </c:layout>
              <c:tx>
                <c:rich>
                  <a:bodyPr/>
                  <a:lstStyle/>
                  <a:p>
                    <a:fld id="{C6FB1554-3C7A-40F0-BA21-2F1C15DD2B63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45AB625-26D9-4CA7-BF65-B891D11C67CC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4814485E-106F-4886-80CE-30E65A00F73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680512074312506"/>
                      <c:h val="0.1778887956306486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F80-43D0-B6E8-0B695B7F731E}"/>
                </c:ext>
              </c:extLst>
            </c:dLbl>
            <c:dLbl>
              <c:idx val="1"/>
              <c:layout>
                <c:manualLayout>
                  <c:x val="0.21826068289073811"/>
                  <c:y val="-0.1257027486799192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6CBCEB30-21FC-4BE4-AA79-53C653DB907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7DB1AB81-03EF-4C85-905E-F2D998BC4237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B5CA9030-8568-4B20-983E-9D06960467D1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61380208333333"/>
                      <c:h val="0.225846064814814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F80-43D0-B6E8-0B695B7F731E}"/>
                </c:ext>
              </c:extLst>
            </c:dLbl>
            <c:dLbl>
              <c:idx val="2"/>
              <c:layout>
                <c:manualLayout>
                  <c:x val="0.21113918628886497"/>
                  <c:y val="-2.313656871838687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EE2180A4-B423-41E7-B3AE-C2B1869B5542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8263DCF-D592-4A4D-98B3-B1C4FB21407B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BDED38C8-8921-42B2-9D34-3AFEA4292F82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563671875"/>
                      <c:h val="0.182660648148148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F80-43D0-B6E8-0B695B7F731E}"/>
                </c:ext>
              </c:extLst>
            </c:dLbl>
            <c:dLbl>
              <c:idx val="3"/>
              <c:layout>
                <c:manualLayout>
                  <c:x val="0.21164164614632652"/>
                  <c:y val="0.1888319007333563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Kölkun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og CO</a:t>
                    </a:r>
                    <a:r>
                      <a:rPr lang="en-US" sz="1200" b="1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₂-losun</a:t>
                    </a:r>
                    <a:r>
                      <a:rPr lang="en-US" sz="1200" b="1" baseline="0">
                        <a:latin typeface="Avenir Next LT Pro" panose="020B0504020202020204" pitchFamily="34" charset="0"/>
                        <a:cs typeface="Calibri" panose="020F0502020204030204" pitchFamily="34" charset="0"/>
                      </a:rPr>
                      <a:t> frá áburði</a:t>
                    </a:r>
                    <a:endParaRPr lang="en-US" sz="1200" b="1">
                      <a:latin typeface="Avenir Next LT Pro" panose="020B0504020202020204" pitchFamily="34" charset="0"/>
                    </a:endParaRPr>
                  </a:p>
                  <a:p>
                    <a:pPr>
                      <a:defRPr sz="1100" b="0">
                        <a:latin typeface="Avenir Next LT Pro" panose="020B0504020202020204" pitchFamily="34" charset="0"/>
                      </a:defRPr>
                    </a:pPr>
                    <a:fld id="{C2C10D42-0DE9-4D3C-B88F-DAA63DB1604E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76406FC0-C29A-4913-90FD-2B56B0837329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345703125"/>
                      <c:h val="0.2202671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F80-43D0-B6E8-0B695B7F73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Talnagögn!$A$40:$A$43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Kölkun og CO2-losun frá áburði</c:v>
                </c:pt>
              </c:strCache>
            </c:strRef>
          </c:cat>
          <c:val>
            <c:numRef>
              <c:f>Talnagögn!$AI$40:$AI$43</c:f>
              <c:numCache>
                <c:formatCode>0</c:formatCode>
                <c:ptCount val="4"/>
                <c:pt idx="0">
                  <c:v>316.87068139342125</c:v>
                </c:pt>
                <c:pt idx="1">
                  <c:v>74.215990971712003</c:v>
                </c:pt>
                <c:pt idx="2">
                  <c:v>198.35952386345463</c:v>
                </c:pt>
                <c:pt idx="3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80-43D0-B6E8-0B695B7F73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2000" b="1">
                <a:latin typeface="Avenir Next LT Pro" panose="020B0504020202020204" pitchFamily="34" charset="0"/>
              </a:rPr>
              <a:t>ÚRGANGUR</a:t>
            </a:r>
            <a:endParaRPr lang="is-IS" sz="2000" b="1" baseline="0">
              <a:latin typeface="Avenir Next LT Pro" panose="020B0504020202020204" pitchFamily="34" charset="0"/>
            </a:endParaRPr>
          </a:p>
          <a:p>
            <a:pPr>
              <a:defRPr sz="2000">
                <a:latin typeface="Avenir Next LT Pro" panose="020B0504020202020204" pitchFamily="34" charset="0"/>
              </a:defRPr>
            </a:pPr>
            <a:r>
              <a:rPr lang="is-IS" sz="2000" b="1" baseline="0">
                <a:latin typeface="Avenir Next LT Pro" panose="020B0504020202020204" pitchFamily="34" charset="0"/>
              </a:rPr>
              <a:t>2022</a:t>
            </a:r>
            <a:endParaRPr lang="is-IS" sz="2000" b="1"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4611562500000004"/>
          <c:y val="0.453904398148148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9884465232854517"/>
          <c:y val="5.6979401256215097E-2"/>
          <c:w val="0.49987602389875657"/>
          <c:h val="0.8998995779908101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41A86E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1B-4333-B288-2C5CEF93F708}"/>
              </c:ext>
            </c:extLst>
          </c:dPt>
          <c:dPt>
            <c:idx val="1"/>
            <c:bubble3D val="0"/>
            <c:spPr>
              <a:solidFill>
                <a:srgbClr val="0073B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1B-4333-B288-2C5CEF93F708}"/>
              </c:ext>
            </c:extLst>
          </c:dPt>
          <c:dPt>
            <c:idx val="2"/>
            <c:bubble3D val="0"/>
            <c:spPr>
              <a:solidFill>
                <a:srgbClr val="FFAF7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1B-4333-B288-2C5CEF93F708}"/>
              </c:ext>
            </c:extLst>
          </c:dPt>
          <c:dPt>
            <c:idx val="3"/>
            <c:bubble3D val="0"/>
            <c:spPr>
              <a:solidFill>
                <a:srgbClr val="FF694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1B-4333-B288-2C5CEF93F708}"/>
              </c:ext>
            </c:extLst>
          </c:dPt>
          <c:dLbls>
            <c:dLbl>
              <c:idx val="0"/>
              <c:layout>
                <c:manualLayout>
                  <c:x val="-0.15545471392675886"/>
                  <c:y val="-0.2992583538913991"/>
                </c:manualLayout>
              </c:layout>
              <c:tx>
                <c:rich>
                  <a:bodyPr/>
                  <a:lstStyle/>
                  <a:p>
                    <a:fld id="{1E8A04E3-4969-4CF1-88C0-DDBCA9798851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372AC48-2A8B-439B-97AE-A7AF6FEA70D1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1CA9BCB4-59A2-4B82-8DE1-08B448C463A0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402552083333333"/>
                      <c:h val="0.18018518518518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B-4333-B288-2C5CEF93F708}"/>
                </c:ext>
              </c:extLst>
            </c:dLbl>
            <c:dLbl>
              <c:idx val="1"/>
              <c:layout>
                <c:manualLayout>
                  <c:x val="0.27047264123584047"/>
                  <c:y val="-0.2160898577532714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15A0A59B-1489-4602-9D9D-BF88A672A34B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AE79A866-19EA-4CA4-B765-C08C0575037D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sz="1100" baseline="0"/>
                      <a:t>
</a:t>
                    </a:r>
                    <a:fld id="{6011ADEE-0D4B-4549-B579-0BEC883E9457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37825520833334"/>
                      <c:h val="0.2090074074074074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B-4333-B288-2C5CEF93F708}"/>
                </c:ext>
              </c:extLst>
            </c:dLbl>
            <c:dLbl>
              <c:idx val="2"/>
              <c:layout>
                <c:manualLayout>
                  <c:x val="0.23132769226090491"/>
                  <c:y val="-2.79474468484101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213433A9-4DEC-44CA-8271-67CBD06D9573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sz="1100" baseline="0"/>
                      <a:t>
</a:t>
                    </a:r>
                    <a:fld id="{11B5CD18-164A-4B0C-A5DB-1E43AB33E726}" type="VALU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sz="1100" baseline="0"/>
                      <a:t> þús. tonn CO</a:t>
                    </a:r>
                    <a:r>
                      <a:rPr lang="en-US" sz="1100" baseline="-25000"/>
                      <a:t>2</a:t>
                    </a:r>
                    <a:r>
                      <a:rPr lang="en-US" sz="1100" baseline="0"/>
                      <a:t>-íg.
</a:t>
                    </a:r>
                    <a:fld id="{88BCA79A-A03D-4D54-8B5A-52A335B1C53C}" type="PERCENTAGE">
                      <a:rPr lang="en-US" sz="1100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558606770833332"/>
                      <c:h val="0.179730787037037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B-4333-B288-2C5CEF93F708}"/>
                </c:ext>
              </c:extLst>
            </c:dLbl>
            <c:dLbl>
              <c:idx val="3"/>
              <c:layout>
                <c:manualLayout>
                  <c:x val="0.26568496316471396"/>
                  <c:y val="0.1488614149164268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  <a:ea typeface="+mn-ea"/>
                        <a:cs typeface="+mn-cs"/>
                      </a:defRPr>
                    </a:pPr>
                    <a:fld id="{9602CE4E-9E5F-4D84-8440-69A74FFE679D}" type="CATEGORYNAME">
                      <a:rPr lang="en-US" sz="1200" b="1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1B3C201-429F-4B33-BA2C-81290F0F78B3}" type="VALU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[VALUE]</a:t>
                    </a:fld>
                    <a:r>
                      <a:rPr lang="en-US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r>
                      <a:rPr lang="en-US" baseline="0"/>
                      <a:t>
</a:t>
                    </a:r>
                    <a:fld id="{D43D8C50-B05F-4D5A-A774-810725E2BF92}" type="PERCENTAGE">
                      <a:rPr lang="en-US" baseline="0"/>
                      <a:pPr>
                        <a:defRPr sz="1100" b="0">
                          <a:latin typeface="Avenir Next LT Pro" panose="020B0504020202020204" pitchFamily="34" charset="0"/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79978887075441"/>
                      <c:h val="0.200289645577212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B-4333-B288-2C5CEF93F7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Urðun úrgangs</c:v>
              </c:pt>
              <c:pt idx="1">
                <c:v>Jarðgerð</c:v>
              </c:pt>
              <c:pt idx="2">
                <c:v>Brennsla og opinn bruni</c:v>
              </c:pt>
              <c:pt idx="3">
                <c:v>Meðhöndlun skólps</c:v>
              </c:pt>
            </c:strLit>
          </c:cat>
          <c:val>
            <c:numRef>
              <c:f>Talnagögn!$AI$96:$AI$99</c:f>
              <c:numCache>
                <c:formatCode>0.0</c:formatCode>
                <c:ptCount val="4"/>
                <c:pt idx="0" formatCode="0">
                  <c:v>200.22350197723023</c:v>
                </c:pt>
                <c:pt idx="1">
                  <c:v>3.9666289259999998</c:v>
                </c:pt>
                <c:pt idx="2" formatCode="0">
                  <c:v>9.6860268858472374</c:v>
                </c:pt>
                <c:pt idx="3" formatCode="0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B-4333-B288-2C5CEF93F7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4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 orkunotkun </a:t>
            </a:r>
            <a:r>
              <a:rPr lang="en-US" baseline="0"/>
              <a:t>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Talnagögn!$A$13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Talnagögn!$C$13:$AI$13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5-42F4-B0E6-8281A966C958}"/>
            </c:ext>
          </c:extLst>
        </c:ser>
        <c:ser>
          <c:idx val="1"/>
          <c:order val="1"/>
          <c:tx>
            <c:strRef>
              <c:f>Talnagögn!$A$14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Talnagögn!$C$14:$AI$14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5-42F4-B0E6-8281A966C958}"/>
            </c:ext>
          </c:extLst>
        </c:ser>
        <c:ser>
          <c:idx val="2"/>
          <c:order val="2"/>
          <c:tx>
            <c:strRef>
              <c:f>Talnagögn!$A$15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Talnagögn!$C$15:$AI$15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5-42F4-B0E6-8281A966C958}"/>
            </c:ext>
          </c:extLst>
        </c:ser>
        <c:ser>
          <c:idx val="3"/>
          <c:order val="3"/>
          <c:tx>
            <c:strRef>
              <c:f>Talnagögn!$A$16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Talnagögn!$C$16:$AI$16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5-42F4-B0E6-8281A966C958}"/>
            </c:ext>
          </c:extLst>
        </c:ser>
        <c:ser>
          <c:idx val="4"/>
          <c:order val="4"/>
          <c:tx>
            <c:strRef>
              <c:f>Talnagögn!$A$17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Talnagögn!$C$17:$AI$17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126.61678523119782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163.28813671537696</c:v>
                </c:pt>
                <c:pt idx="6">
                  <c:v>158.3548337146471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211.50313771401193</c:v>
                </c:pt>
                <c:pt idx="10">
                  <c:v>216.21632875366106</c:v>
                </c:pt>
                <c:pt idx="11">
                  <c:v>211.51012539531607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215.83366248928382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106.72417328753399</c:v>
                </c:pt>
                <c:pt idx="22">
                  <c:v>102.82225724651583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116.13287890779705</c:v>
                </c:pt>
                <c:pt idx="26">
                  <c:v>134.94854641811295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  <c:pt idx="32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F5-42F4-B0E6-8281A966C958}"/>
            </c:ext>
          </c:extLst>
        </c:ser>
        <c:ser>
          <c:idx val="5"/>
          <c:order val="5"/>
          <c:tx>
            <c:strRef>
              <c:f>Talnagögn!$A$21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Talnagögn!$C$21:$AI$21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228.70645201807307</c:v>
                </c:pt>
                <c:pt idx="5">
                  <c:v>216.97262966190601</c:v>
                </c:pt>
                <c:pt idx="6">
                  <c:v>264.10885212367191</c:v>
                </c:pt>
                <c:pt idx="7">
                  <c:v>302.32786795038606</c:v>
                </c:pt>
                <c:pt idx="8">
                  <c:v>273.09139304880102</c:v>
                </c:pt>
                <c:pt idx="9">
                  <c:v>280.32027455305462</c:v>
                </c:pt>
                <c:pt idx="10">
                  <c:v>226.43170605706069</c:v>
                </c:pt>
                <c:pt idx="11">
                  <c:v>263.34845478944641</c:v>
                </c:pt>
                <c:pt idx="12">
                  <c:v>279.4303010862684</c:v>
                </c:pt>
                <c:pt idx="13">
                  <c:v>257.63862817196883</c:v>
                </c:pt>
                <c:pt idx="14">
                  <c:v>239.60944077423841</c:v>
                </c:pt>
                <c:pt idx="15">
                  <c:v>185.16216631922975</c:v>
                </c:pt>
                <c:pt idx="16">
                  <c:v>189.21398302228039</c:v>
                </c:pt>
                <c:pt idx="17">
                  <c:v>183.90404826310623</c:v>
                </c:pt>
                <c:pt idx="18">
                  <c:v>160.63957223211608</c:v>
                </c:pt>
                <c:pt idx="19">
                  <c:v>116.71066535404411</c:v>
                </c:pt>
                <c:pt idx="20">
                  <c:v>84.41231872145363</c:v>
                </c:pt>
                <c:pt idx="21">
                  <c:v>98.727242674247591</c:v>
                </c:pt>
                <c:pt idx="22">
                  <c:v>83.589749774549347</c:v>
                </c:pt>
                <c:pt idx="23">
                  <c:v>74.709114152392544</c:v>
                </c:pt>
                <c:pt idx="24">
                  <c:v>31.897227298617089</c:v>
                </c:pt>
                <c:pt idx="25">
                  <c:v>61.741799441985371</c:v>
                </c:pt>
                <c:pt idx="26">
                  <c:v>59.934721358479322</c:v>
                </c:pt>
                <c:pt idx="27">
                  <c:v>31.320770245510175</c:v>
                </c:pt>
                <c:pt idx="28">
                  <c:v>37.869991950820499</c:v>
                </c:pt>
                <c:pt idx="29">
                  <c:v>28.605277402996784</c:v>
                </c:pt>
                <c:pt idx="30">
                  <c:v>32.046023312457727</c:v>
                </c:pt>
                <c:pt idx="31">
                  <c:v>43.339021426951376</c:v>
                </c:pt>
                <c:pt idx="32">
                  <c:v>94.808982062190154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5-42F4-B0E6-8281A966C958}"/>
            </c:ext>
          </c:extLst>
        </c:ser>
        <c:ser>
          <c:idx val="6"/>
          <c:order val="6"/>
          <c:tx>
            <c:strRef>
              <c:f>Talnagögn!$A$24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Talnagögn!$C$24:$AI$24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5-42F4-B0E6-8281A966C958}"/>
            </c:ext>
          </c:extLst>
        </c:ser>
        <c:ser>
          <c:idx val="7"/>
          <c:order val="7"/>
          <c:tx>
            <c:strRef>
              <c:f>Talnagögn!$A$25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Talnagögn!$C$25:$AI$25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45.358697454421645</c:v>
                </c:pt>
                <c:pt idx="5">
                  <c:v>47.307614383505779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49.437868773646642</c:v>
                </c:pt>
                <c:pt idx="9">
                  <c:v>47.541419523388413</c:v>
                </c:pt>
                <c:pt idx="10">
                  <c:v>39.890455785740414</c:v>
                </c:pt>
                <c:pt idx="11">
                  <c:v>50.717562459242799</c:v>
                </c:pt>
                <c:pt idx="12">
                  <c:v>52.599180893088942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50.944389108740324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26.832800049791331</c:v>
                </c:pt>
                <c:pt idx="19">
                  <c:v>23.658811714296917</c:v>
                </c:pt>
                <c:pt idx="20">
                  <c:v>33.231314002214049</c:v>
                </c:pt>
                <c:pt idx="21">
                  <c:v>23.771070120499871</c:v>
                </c:pt>
                <c:pt idx="22">
                  <c:v>17.499855349649124</c:v>
                </c:pt>
                <c:pt idx="23">
                  <c:v>14.550980972241859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10.74608232450214</c:v>
                </c:pt>
                <c:pt idx="27">
                  <c:v>14.781436053724747</c:v>
                </c:pt>
                <c:pt idx="28">
                  <c:v>11.828861394805017</c:v>
                </c:pt>
                <c:pt idx="29">
                  <c:v>15.605465010967691</c:v>
                </c:pt>
                <c:pt idx="30">
                  <c:v>11.859525336504021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5-42F4-B0E6-8281A966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3243424"/>
        <c:axId val="439305608"/>
      </c:bar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IÐNAÐUR OG</a:t>
            </a:r>
            <a:endParaRPr lang="is-IS" sz="1800" b="1" baseline="0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8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EFNANOTKUN</a:t>
            </a:r>
          </a:p>
          <a:p>
            <a:pPr>
              <a:defRPr sz="1800" b="1">
                <a:latin typeface="Avenir Next LT Pro" panose="020B0504020202020204" pitchFamily="34" charset="0"/>
              </a:defRPr>
            </a:pPr>
            <a:r>
              <a:rPr lang="is-IS" sz="1800" b="1" baseline="0">
                <a:solidFill>
                  <a:sysClr val="windowText" lastClr="000000"/>
                </a:solidFill>
                <a:latin typeface="Avenir Next LT Pro" panose="020B0504020202020204" pitchFamily="34" charset="0"/>
              </a:rPr>
              <a:t>2022</a:t>
            </a:r>
            <a:endParaRPr lang="is-IS" sz="1800" b="1">
              <a:solidFill>
                <a:sysClr val="windowText" lastClr="000000"/>
              </a:solidFill>
              <a:latin typeface="Avenir Next LT Pro" panose="020B0504020202020204" pitchFamily="34" charset="0"/>
            </a:endParaRPr>
          </a:p>
        </c:rich>
      </c:tx>
      <c:layout>
        <c:manualLayout>
          <c:xMode val="edge"/>
          <c:yMode val="edge"/>
          <c:x val="0.39595221354166665"/>
          <c:y val="0.42102962962962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5757848801765865"/>
          <c:y val="6.423171296296297E-2"/>
          <c:w val="0.50568523066778781"/>
          <c:h val="0.87143258016942415"/>
        </c:manualLayout>
      </c:layout>
      <c:doughnutChart>
        <c:varyColors val="1"/>
        <c:ser>
          <c:idx val="0"/>
          <c:order val="0"/>
          <c:spPr>
            <a:solidFill>
              <a:srgbClr val="FFAF73"/>
            </a:solidFill>
          </c:spPr>
          <c:dPt>
            <c:idx val="0"/>
            <c:bubble3D val="0"/>
            <c:spPr>
              <a:solidFill>
                <a:srgbClr val="FFAF7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2-4009-8517-227DFE364988}"/>
              </c:ext>
            </c:extLst>
          </c:dPt>
          <c:dPt>
            <c:idx val="1"/>
            <c:bubble3D val="0"/>
            <c:spPr>
              <a:solidFill>
                <a:srgbClr val="FF69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C2-4009-8517-227DFE364988}"/>
              </c:ext>
            </c:extLst>
          </c:dPt>
          <c:dPt>
            <c:idx val="2"/>
            <c:bubble3D val="0"/>
            <c:spPr>
              <a:solidFill>
                <a:srgbClr val="1E2D4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C2-4009-8517-227DFE364988}"/>
              </c:ext>
            </c:extLst>
          </c:dPt>
          <c:dPt>
            <c:idx val="3"/>
            <c:bubble3D val="0"/>
            <c:spPr>
              <a:solidFill>
                <a:srgbClr val="41A86E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C2-4009-8517-227DFE364988}"/>
              </c:ext>
            </c:extLst>
          </c:dPt>
          <c:dLbls>
            <c:dLbl>
              <c:idx val="0"/>
              <c:layout>
                <c:manualLayout>
                  <c:x val="0.20410322026062278"/>
                  <c:y val="-9.99537785068840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572504-997D-4BDE-9446-FC0BED71FBCB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94F2DFA9-F812-4BA3-B31B-8741A01538CB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637E53E-7ABA-489A-A956-AE0A116F6D2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025267511520167"/>
                      <c:h val="0.196144505101004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C2-4009-8517-227DFE364988}"/>
                </c:ext>
              </c:extLst>
            </c:dLbl>
            <c:dLbl>
              <c:idx val="1"/>
              <c:layout>
                <c:manualLayout>
                  <c:x val="-0.24843581633030193"/>
                  <c:y val="0.1080707215417073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16A129-4125-4E91-BCC5-0E753B72DB8D}" type="CATEGORYNAME">
                      <a:rPr lang="en-US" sz="1200" b="1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[CATEGORY NAME]</a:t>
                    </a:fld>
                    <a:endParaRPr lang="en-US" sz="1200" b="1" baseline="0">
                      <a:latin typeface="Avenir Next LT Pro" panose="020B0504020202020204" pitchFamily="34" charset="0"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61F9A343-A791-4CF0-84D8-A359645F1EA3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BAECBB72-918F-43E7-9813-FE3D41736F33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63793624365621"/>
                      <c:h val="0.21049885049082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C2-4009-8517-227DFE364988}"/>
                </c:ext>
              </c:extLst>
            </c:dLbl>
            <c:dLbl>
              <c:idx val="2"/>
              <c:layout>
                <c:manualLayout>
                  <c:x val="-0.22023741856983453"/>
                  <c:y val="-4.40972222222222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latin typeface="Avenir Next LT Pro" panose="020B0504020202020204" pitchFamily="34" charset="0"/>
                      </a:rPr>
                      <a:t>F-gös (m.a.</a:t>
                    </a:r>
                    <a:r>
                      <a:rPr lang="en-US" sz="1200" b="1" baseline="0">
                        <a:latin typeface="Avenir Next LT Pro" panose="020B0504020202020204" pitchFamily="34" charset="0"/>
                      </a:rPr>
                      <a:t> kælimiðlar)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32DF3489-F38D-40B8-997C-0E32EFBF93ED}" type="VALU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100"/>
                    </a:pPr>
                    <a:fld id="{105AB658-19E7-4333-AD5A-D0A02FB3A51A}" type="PERCENTAGE">
                      <a:rPr lang="en-US">
                        <a:latin typeface="Avenir Next LT Pro" panose="020B0504020202020204" pitchFamily="34" charset="0"/>
                      </a:rPr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1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694974490406"/>
                      <c:h val="0.19026481481481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C2-4009-8517-227DFE364988}"/>
                </c:ext>
              </c:extLst>
            </c:dLbl>
            <c:dLbl>
              <c:idx val="3"/>
              <c:layout>
                <c:manualLayout>
                  <c:x val="-0.21699201353138262"/>
                  <c:y val="-0.23578478159451416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latin typeface="Avenir Next LT Pro" panose="020B0504020202020204" pitchFamily="34" charset="0"/>
                      </a:rPr>
                      <a:t>Annað</a:t>
                    </a:r>
                  </a:p>
                  <a:p>
                    <a:fld id="{7BA38148-F44A-4C0B-B9D3-BBE2B0C01CCB}" type="VALUE">
                      <a:rPr lang="en-US">
                        <a:latin typeface="Avenir Next LT Pro" panose="020B0504020202020204" pitchFamily="34" charset="0"/>
                      </a:rPr>
                      <a:pPr/>
                      <a:t>[VALUE]</a:t>
                    </a:fld>
                    <a:r>
                      <a:rPr lang="en-US">
                        <a:latin typeface="Avenir Next LT Pro" panose="020B0504020202020204" pitchFamily="34" charset="0"/>
                      </a:rPr>
                      <a:t> þús.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 tonn CO</a:t>
                    </a:r>
                    <a:r>
                      <a:rPr lang="en-US" baseline="-25000"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baseline="0">
                        <a:latin typeface="Avenir Next LT Pro" panose="020B0504020202020204" pitchFamily="34" charset="0"/>
                      </a:rPr>
                      <a:t>-íg.</a:t>
                    </a:r>
                  </a:p>
                  <a:p>
                    <a:fld id="{490D803E-F737-454E-99E2-1A59CA5A8F52}" type="PERCENTAGE">
                      <a:rPr lang="en-US">
                        <a:latin typeface="Avenir Next LT Pro" panose="020B0504020202020204" pitchFamily="34" charset="0"/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64030440378853"/>
                      <c:h val="0.174768185719242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8C2-4009-8517-227DFE3649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(Talnagögn!$A$29,Talnagögn!$A$30,Talnagögn!$A$30,Talnagögn!$A$31,Talnagögn!$A$32)</c:f>
              <c:strCache>
                <c:ptCount val="5"/>
                <c:pt idx="0">
                  <c:v>Álframleiðsla</c:v>
                </c:pt>
                <c:pt idx="1">
                  <c:v>Kísil- og kísilmálmframleiðsla</c:v>
                </c:pt>
                <c:pt idx="2">
                  <c:v>Kísil- og kísilmálmframleiðsla</c:v>
                </c:pt>
                <c:pt idx="3">
                  <c:v>F-gös (m.a. kælimiðlar)</c:v>
                </c:pt>
                <c:pt idx="4">
                  <c:v>Annað</c:v>
                </c:pt>
              </c:strCache>
            </c:strRef>
          </c:cat>
          <c:val>
            <c:numRef>
              <c:f>(Talnagögn!$AI$29,Talnagögn!$AI$30,Talnagögn!$AI$31,Talnagögn!$AI$32)</c:f>
              <c:numCache>
                <c:formatCode>0</c:formatCode>
                <c:ptCount val="4"/>
                <c:pt idx="0">
                  <c:v>1354.2007303406649</c:v>
                </c:pt>
                <c:pt idx="1">
                  <c:v>517.72039053568778</c:v>
                </c:pt>
                <c:pt idx="2">
                  <c:v>133.66393155452312</c:v>
                </c:pt>
                <c:pt idx="3">
                  <c:v>11.611466839813989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2-4009-8517-227DFE3649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</a:t>
            </a:r>
            <a:r>
              <a:rPr lang="en-US" baseline="0"/>
              <a:t> iðnaði og efnanotkun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Talnagögn!$A$30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Talnagögn!$C$30:$AI$30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9-4E9E-97F2-F82BA8B5B0EE}"/>
            </c:ext>
          </c:extLst>
        </c:ser>
        <c:ser>
          <c:idx val="4"/>
          <c:order val="1"/>
          <c:tx>
            <c:strRef>
              <c:f>Talnagögn!$A$35</c:f>
              <c:strCache>
                <c:ptCount val="1"/>
                <c:pt idx="0">
                  <c:v>Smurefni og leysiefni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Talnagögn!$C$35:$AI$35</c:f>
              <c:numCache>
                <c:formatCode>0.0</c:formatCode>
                <c:ptCount val="33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7.9070124583546262</c:v>
                </c:pt>
                <c:pt idx="6">
                  <c:v>7.8675185566546268</c:v>
                </c:pt>
                <c:pt idx="7">
                  <c:v>7.7572810040485241</c:v>
                </c:pt>
                <c:pt idx="8">
                  <c:v>7.9086236420014266</c:v>
                </c:pt>
                <c:pt idx="9">
                  <c:v>7.4550869371589918</c:v>
                </c:pt>
                <c:pt idx="10">
                  <c:v>7.8289463610098959</c:v>
                </c:pt>
                <c:pt idx="11">
                  <c:v>6.9471832752721312</c:v>
                </c:pt>
                <c:pt idx="12">
                  <c:v>7.2052673188388239</c:v>
                </c:pt>
                <c:pt idx="13">
                  <c:v>6.8720142362793659</c:v>
                </c:pt>
                <c:pt idx="14">
                  <c:v>7.6655485229506084</c:v>
                </c:pt>
                <c:pt idx="15">
                  <c:v>7.4341606568941927</c:v>
                </c:pt>
                <c:pt idx="16">
                  <c:v>8.2054992244116232</c:v>
                </c:pt>
                <c:pt idx="17">
                  <c:v>7.6927916236605736</c:v>
                </c:pt>
                <c:pt idx="18">
                  <c:v>6.9575861340347682</c:v>
                </c:pt>
                <c:pt idx="19">
                  <c:v>6.3444860859514307</c:v>
                </c:pt>
                <c:pt idx="20">
                  <c:v>5.7617376492531918</c:v>
                </c:pt>
                <c:pt idx="21">
                  <c:v>5.9905454330481334</c:v>
                </c:pt>
                <c:pt idx="22">
                  <c:v>5.8637791461106019</c:v>
                </c:pt>
                <c:pt idx="23">
                  <c:v>5.8301507569469955</c:v>
                </c:pt>
                <c:pt idx="24">
                  <c:v>5.8983020301931415</c:v>
                </c:pt>
                <c:pt idx="25">
                  <c:v>6.2546366057623839</c:v>
                </c:pt>
                <c:pt idx="26">
                  <c:v>6.3388103976778325</c:v>
                </c:pt>
                <c:pt idx="27">
                  <c:v>6.1790340842575979</c:v>
                </c:pt>
                <c:pt idx="28">
                  <c:v>6.8088915858765553</c:v>
                </c:pt>
                <c:pt idx="29">
                  <c:v>6.1767924772824632</c:v>
                </c:pt>
                <c:pt idx="30">
                  <c:v>6.4714213841691013</c:v>
                </c:pt>
                <c:pt idx="31">
                  <c:v>6.3907808728112787</c:v>
                </c:pt>
                <c:pt idx="32">
                  <c:v>6.492842348146989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9-4E9E-97F2-F82BA8B5B0EE}"/>
            </c:ext>
          </c:extLst>
        </c:ser>
        <c:ser>
          <c:idx val="5"/>
          <c:order val="2"/>
          <c:tx>
            <c:strRef>
              <c:f>Talnagögn!$A$31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Talnagögn!$C$31:$AI$31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78.829435222958907</c:v>
                </c:pt>
                <c:pt idx="20" formatCode="0">
                  <c:v>106.87546228501043</c:v>
                </c:pt>
                <c:pt idx="21" formatCode="0">
                  <c:v>131.61915800608736</c:v>
                </c:pt>
                <c:pt idx="22" formatCode="0">
                  <c:v>136.95056815387605</c:v>
                </c:pt>
                <c:pt idx="23" formatCode="0">
                  <c:v>167.27422349496186</c:v>
                </c:pt>
                <c:pt idx="24" formatCode="0">
                  <c:v>165.02627999242492</c:v>
                </c:pt>
                <c:pt idx="25" formatCode="0">
                  <c:v>157.06763103980509</c:v>
                </c:pt>
                <c:pt idx="26" formatCode="0">
                  <c:v>174.1149963303329</c:v>
                </c:pt>
                <c:pt idx="27" formatCode="0">
                  <c:v>164.90471085884224</c:v>
                </c:pt>
                <c:pt idx="28" formatCode="0">
                  <c:v>183.06444954330567</c:v>
                </c:pt>
                <c:pt idx="29" formatCode="0">
                  <c:v>194.84371597461339</c:v>
                </c:pt>
                <c:pt idx="30" formatCode="0">
                  <c:v>198.8403998852159</c:v>
                </c:pt>
                <c:pt idx="31" formatCode="0">
                  <c:v>162.86276758484681</c:v>
                </c:pt>
                <c:pt idx="32" formatCode="0">
                  <c:v>133.66393155452312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A9-4E9E-97F2-F82BA8B5B0EE}"/>
            </c:ext>
          </c:extLst>
        </c:ser>
        <c:ser>
          <c:idx val="6"/>
          <c:order val="3"/>
          <c:tx>
            <c:strRef>
              <c:f>Talnagögn!$A$36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Talnagögn!$C$36:$AI$36</c:f>
              <c:numCache>
                <c:formatCode>0.0</c:formatCode>
                <c:ptCount val="33"/>
                <c:pt idx="0">
                  <c:v>6.6053975182669991</c:v>
                </c:pt>
                <c:pt idx="1">
                  <c:v>6.265178381396999</c:v>
                </c:pt>
                <c:pt idx="2">
                  <c:v>5.7839066949539992</c:v>
                </c:pt>
                <c:pt idx="3">
                  <c:v>5.7039417306749991</c:v>
                </c:pt>
                <c:pt idx="4">
                  <c:v>5.319691795472</c:v>
                </c:pt>
                <c:pt idx="5">
                  <c:v>5.3247947336829995</c:v>
                </c:pt>
                <c:pt idx="6">
                  <c:v>5.7058375092599993</c:v>
                </c:pt>
                <c:pt idx="7">
                  <c:v>5.7276732867549995</c:v>
                </c:pt>
                <c:pt idx="8">
                  <c:v>5.8608430059709997</c:v>
                </c:pt>
                <c:pt idx="9">
                  <c:v>6.015735017331</c:v>
                </c:pt>
                <c:pt idx="10">
                  <c:v>5.7997762155690005</c:v>
                </c:pt>
                <c:pt idx="11">
                  <c:v>5.5831415448829995</c:v>
                </c:pt>
                <c:pt idx="12">
                  <c:v>5.2976272254139998</c:v>
                </c:pt>
                <c:pt idx="13">
                  <c:v>5.2618930265659998</c:v>
                </c:pt>
                <c:pt idx="14">
                  <c:v>5.0310061770269989</c:v>
                </c:pt>
                <c:pt idx="15">
                  <c:v>6.1249503699850001</c:v>
                </c:pt>
                <c:pt idx="16">
                  <c:v>6.4598948223980006</c:v>
                </c:pt>
                <c:pt idx="17">
                  <c:v>7.174998352177</c:v>
                </c:pt>
                <c:pt idx="18">
                  <c:v>6.8070451857169987</c:v>
                </c:pt>
                <c:pt idx="19">
                  <c:v>6.3887432787699989</c:v>
                </c:pt>
                <c:pt idx="20">
                  <c:v>8.322169499888</c:v>
                </c:pt>
                <c:pt idx="21">
                  <c:v>6.7547153163149991</c:v>
                </c:pt>
                <c:pt idx="22">
                  <c:v>9.0477678291189996</c:v>
                </c:pt>
                <c:pt idx="23">
                  <c:v>6.4409283908556665</c:v>
                </c:pt>
                <c:pt idx="24">
                  <c:v>5.354709064453</c:v>
                </c:pt>
                <c:pt idx="25">
                  <c:v>4.5731591168524997</c:v>
                </c:pt>
                <c:pt idx="26">
                  <c:v>3.7719307414459999</c:v>
                </c:pt>
                <c:pt idx="27">
                  <c:v>5.0215601703349995</c:v>
                </c:pt>
                <c:pt idx="28">
                  <c:v>6.7073056823840007</c:v>
                </c:pt>
                <c:pt idx="29">
                  <c:v>4.8898993327230009</c:v>
                </c:pt>
                <c:pt idx="30">
                  <c:v>5.8209243781</c:v>
                </c:pt>
                <c:pt idx="31">
                  <c:v>5.0095777391020002</c:v>
                </c:pt>
                <c:pt idx="32">
                  <c:v>4.1827243816669988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A9-4E9E-97F2-F82BA8B5B0EE}"/>
            </c:ext>
          </c:extLst>
        </c:ser>
        <c:ser>
          <c:idx val="0"/>
          <c:order val="4"/>
          <c:tx>
            <c:strRef>
              <c:f>Talnagögn!$A$33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Talnagögn!$C$33:$AI$33</c:f>
              <c:numCache>
                <c:formatCode>0</c:formatCode>
                <c:ptCount val="33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>
                  <c:v>39.313677956750006</c:v>
                </c:pt>
                <c:pt idx="13">
                  <c:v>32.975809699750002</c:v>
                </c:pt>
                <c:pt idx="14">
                  <c:v>50.813966560750004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20.143580462280003</c:v>
                </c:pt>
                <c:pt idx="22" formatCode="0.0">
                  <c:v>0.50936247647999999</c:v>
                </c:pt>
                <c:pt idx="23" formatCode="0.0">
                  <c:v>0.55272388644000003</c:v>
                </c:pt>
                <c:pt idx="24" formatCode="0.0">
                  <c:v>0.54749451240000002</c:v>
                </c:pt>
                <c:pt idx="25" formatCode="0.0">
                  <c:v>0.71654013156000007</c:v>
                </c:pt>
                <c:pt idx="26" formatCode="0.0">
                  <c:v>0.77397152472000008</c:v>
                </c:pt>
                <c:pt idx="27" formatCode="0.0">
                  <c:v>0.90232273404000007</c:v>
                </c:pt>
                <c:pt idx="28" formatCode="0.0">
                  <c:v>0.90521219079999993</c:v>
                </c:pt>
                <c:pt idx="29" formatCode="0.0">
                  <c:v>0.95699099012000011</c:v>
                </c:pt>
                <c:pt idx="30" formatCode="0.0">
                  <c:v>0.89499845720000004</c:v>
                </c:pt>
                <c:pt idx="31" formatCode="0.0">
                  <c:v>0.93069417912000008</c:v>
                </c:pt>
                <c:pt idx="32" formatCode="0.0">
                  <c:v>0.93590011000000006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9-4E9E-97F2-F82BA8B5B0EE}"/>
            </c:ext>
          </c:extLst>
        </c:ser>
        <c:ser>
          <c:idx val="2"/>
          <c:order val="5"/>
          <c:tx>
            <c:strRef>
              <c:f>Talnagögn!$A$29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Talnagögn!$C$29:$AI$29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9-4E9E-97F2-F82BA8B5B0EE}"/>
            </c:ext>
          </c:extLst>
        </c:ser>
        <c:ser>
          <c:idx val="1"/>
          <c:order val="6"/>
          <c:tx>
            <c:strRef>
              <c:f>Talnagögn!$A$34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Talnagögn!$C$34:$AI$34</c:f>
              <c:numCache>
                <c:formatCode>0</c:formatCode>
                <c:ptCount val="33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 formatCode="0.0">
                  <c:v>0.45369811320754716</c:v>
                </c:pt>
                <c:pt idx="13" formatCode="0.0">
                  <c:v>0.47860377358490569</c:v>
                </c:pt>
                <c:pt idx="14" formatCode="0.0">
                  <c:v>0.38885584464161987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9-4E9E-97F2-F82BA8B5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469392"/>
        <c:axId val="431469752"/>
      </c:bar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landbúnaði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Talnagögn!$A$41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Talnagögn!$C$41:$AI$41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74.215990971712003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4-4148-833E-D6B09CD80254}"/>
            </c:ext>
          </c:extLst>
        </c:ser>
        <c:ser>
          <c:idx val="0"/>
          <c:order val="1"/>
          <c:tx>
            <c:strRef>
              <c:f>Talnagögn!$A$40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Talnagögn!$C$40:$AI$40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316.87068139342125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4-4148-833E-D6B09CD80254}"/>
            </c:ext>
          </c:extLst>
        </c:ser>
        <c:ser>
          <c:idx val="2"/>
          <c:order val="2"/>
          <c:tx>
            <c:strRef>
              <c:f>Talnagögn!$A$42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Talnagögn!$C$42:$AI$42</c:f>
              <c:numCache>
                <c:formatCode>0</c:formatCode>
                <c:ptCount val="33"/>
                <c:pt idx="0">
                  <c:v>196.04503035960738</c:v>
                </c:pt>
                <c:pt idx="1">
                  <c:v>192.73839407231853</c:v>
                </c:pt>
                <c:pt idx="2">
                  <c:v>186.58795226735489</c:v>
                </c:pt>
                <c:pt idx="3">
                  <c:v>190.50216981777109</c:v>
                </c:pt>
                <c:pt idx="4">
                  <c:v>195.07658481898613</c:v>
                </c:pt>
                <c:pt idx="5">
                  <c:v>189.82213506026758</c:v>
                </c:pt>
                <c:pt idx="6">
                  <c:v>197.37758681466445</c:v>
                </c:pt>
                <c:pt idx="7">
                  <c:v>194.72233820994916</c:v>
                </c:pt>
                <c:pt idx="8">
                  <c:v>198.27954804521957</c:v>
                </c:pt>
                <c:pt idx="9">
                  <c:v>203.00986720540402</c:v>
                </c:pt>
                <c:pt idx="10">
                  <c:v>201.26813090329691</c:v>
                </c:pt>
                <c:pt idx="11">
                  <c:v>200.46581791079166</c:v>
                </c:pt>
                <c:pt idx="12">
                  <c:v>193.56473387627364</c:v>
                </c:pt>
                <c:pt idx="13">
                  <c:v>190.3280392561621</c:v>
                </c:pt>
                <c:pt idx="14">
                  <c:v>189.61631044163749</c:v>
                </c:pt>
                <c:pt idx="15">
                  <c:v>189.1325470523945</c:v>
                </c:pt>
                <c:pt idx="16">
                  <c:v>204.44239903162128</c:v>
                </c:pt>
                <c:pt idx="17">
                  <c:v>213.42217213612693</c:v>
                </c:pt>
                <c:pt idx="18">
                  <c:v>221.91100240553885</c:v>
                </c:pt>
                <c:pt idx="19">
                  <c:v>206.39289766837697</c:v>
                </c:pt>
                <c:pt idx="20">
                  <c:v>199.95688691241384</c:v>
                </c:pt>
                <c:pt idx="21">
                  <c:v>198.11306413706603</c:v>
                </c:pt>
                <c:pt idx="22">
                  <c:v>205.17594449595288</c:v>
                </c:pt>
                <c:pt idx="23">
                  <c:v>200.69978626181734</c:v>
                </c:pt>
                <c:pt idx="24">
                  <c:v>219.56072137753443</c:v>
                </c:pt>
                <c:pt idx="25">
                  <c:v>205.26560161647603</c:v>
                </c:pt>
                <c:pt idx="26">
                  <c:v>201.81057888483895</c:v>
                </c:pt>
                <c:pt idx="27">
                  <c:v>211.38304127850802</c:v>
                </c:pt>
                <c:pt idx="28">
                  <c:v>202.07594150233547</c:v>
                </c:pt>
                <c:pt idx="29">
                  <c:v>192.92309528306683</c:v>
                </c:pt>
                <c:pt idx="30">
                  <c:v>198.24940397115486</c:v>
                </c:pt>
                <c:pt idx="31">
                  <c:v>203.12650935672625</c:v>
                </c:pt>
                <c:pt idx="32">
                  <c:v>198.35952386345463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4-4148-833E-D6B09CD80254}"/>
            </c:ext>
          </c:extLst>
        </c:ser>
        <c:ser>
          <c:idx val="3"/>
          <c:order val="3"/>
          <c:tx>
            <c:strRef>
              <c:f>Talnagögn!$A$43</c:f>
              <c:strCache>
                <c:ptCount val="1"/>
                <c:pt idx="0">
                  <c:v>Kölkun og CO2-losun frá áburði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Talnagögn!$C$43:$AI$43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4-4148-833E-D6B09CD80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398384"/>
        <c:axId val="439399464"/>
      </c:bar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úrgangi á Íslandi</a:t>
            </a:r>
          </a:p>
          <a:p>
            <a:pPr>
              <a:defRPr/>
            </a:pPr>
            <a:r>
              <a:rPr lang="en-US" baseline="0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Talnagögn!$A$96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Talnagögn!$C$96:$AI$96</c:f>
              <c:numCache>
                <c:formatCode>0</c:formatCode>
                <c:ptCount val="33"/>
                <c:pt idx="0">
                  <c:v>172.76880023860474</c:v>
                </c:pt>
                <c:pt idx="1">
                  <c:v>177.41717694767959</c:v>
                </c:pt>
                <c:pt idx="2">
                  <c:v>191.59714330250938</c:v>
                </c:pt>
                <c:pt idx="3">
                  <c:v>203.38387687127826</c:v>
                </c:pt>
                <c:pt idx="4">
                  <c:v>214.13640233690722</c:v>
                </c:pt>
                <c:pt idx="5">
                  <c:v>225.10036860267621</c:v>
                </c:pt>
                <c:pt idx="6">
                  <c:v>232.04295507746622</c:v>
                </c:pt>
                <c:pt idx="7">
                  <c:v>238.7038373807512</c:v>
                </c:pt>
                <c:pt idx="8">
                  <c:v>247.01530386962807</c:v>
                </c:pt>
                <c:pt idx="9">
                  <c:v>255.98956393961004</c:v>
                </c:pt>
                <c:pt idx="10">
                  <c:v>263.83666216897655</c:v>
                </c:pt>
                <c:pt idx="11">
                  <c:v>273.9532257221889</c:v>
                </c:pt>
                <c:pt idx="12">
                  <c:v>277.81104454480982</c:v>
                </c:pt>
                <c:pt idx="13">
                  <c:v>281.10995159233659</c:v>
                </c:pt>
                <c:pt idx="14">
                  <c:v>289.75469527971018</c:v>
                </c:pt>
                <c:pt idx="15">
                  <c:v>284.27524446336309</c:v>
                </c:pt>
                <c:pt idx="16">
                  <c:v>309.12791083284816</c:v>
                </c:pt>
                <c:pt idx="17">
                  <c:v>308.41348388247781</c:v>
                </c:pt>
                <c:pt idx="18">
                  <c:v>293.40731445986154</c:v>
                </c:pt>
                <c:pt idx="19">
                  <c:v>284.08345571390225</c:v>
                </c:pt>
                <c:pt idx="20">
                  <c:v>280.73236566218839</c:v>
                </c:pt>
                <c:pt idx="21">
                  <c:v>260.16663793855463</c:v>
                </c:pt>
                <c:pt idx="22">
                  <c:v>238.16083773719421</c:v>
                </c:pt>
                <c:pt idx="23">
                  <c:v>238.33785061375616</c:v>
                </c:pt>
                <c:pt idx="24">
                  <c:v>236.86311746549652</c:v>
                </c:pt>
                <c:pt idx="25">
                  <c:v>233.85824122006511</c:v>
                </c:pt>
                <c:pt idx="26">
                  <c:v>231.16905586739034</c:v>
                </c:pt>
                <c:pt idx="27">
                  <c:v>227.04115065265066</c:v>
                </c:pt>
                <c:pt idx="28">
                  <c:v>221.931189308287</c:v>
                </c:pt>
                <c:pt idx="29">
                  <c:v>189.20273605242676</c:v>
                </c:pt>
                <c:pt idx="30">
                  <c:v>213.22095902372365</c:v>
                </c:pt>
                <c:pt idx="31">
                  <c:v>209.3561194568598</c:v>
                </c:pt>
                <c:pt idx="32">
                  <c:v>200.22350197723023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5-4485-9013-403DB7BC550B}"/>
            </c:ext>
          </c:extLst>
        </c:ser>
        <c:ser>
          <c:idx val="1"/>
          <c:order val="1"/>
          <c:tx>
            <c:strRef>
              <c:f>Talnagögn!$A$97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Talnagögn!$C$97:$AI$97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5-4485-9013-403DB7BC550B}"/>
            </c:ext>
          </c:extLst>
        </c:ser>
        <c:ser>
          <c:idx val="2"/>
          <c:order val="2"/>
          <c:tx>
            <c:strRef>
              <c:f>Talnagögn!$A$98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Talnagögn!$C$98:$AI$98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5-4485-9013-403DB7BC550B}"/>
            </c:ext>
          </c:extLst>
        </c:ser>
        <c:ser>
          <c:idx val="3"/>
          <c:order val="3"/>
          <c:tx>
            <c:strRef>
              <c:f>Talnagögn!$A$99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Talnagögn!$C$99:$AI$99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85-4485-9013-403DB7BC5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402936"/>
        <c:axId val="1227403296"/>
      </c:bar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gróðurhúsalofttegunda frá alþjóðasamgöngum</a:t>
            </a:r>
          </a:p>
          <a:p>
            <a:pPr>
              <a:defRPr/>
            </a:pPr>
            <a:r>
              <a:rPr lang="is-IS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Talnagögn!$A$103</c:f>
              <c:strCache>
                <c:ptCount val="1"/>
                <c:pt idx="0">
                  <c:v>Alþjóðaflug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Talnagögn!$C$103:$AI$103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7-499A-95F6-01D59B65A402}"/>
            </c:ext>
          </c:extLst>
        </c:ser>
        <c:ser>
          <c:idx val="1"/>
          <c:order val="1"/>
          <c:tx>
            <c:strRef>
              <c:f>Talnagögn!$A$104</c:f>
              <c:strCache>
                <c:ptCount val="1"/>
                <c:pt idx="0">
                  <c:v>Alþjóðasiglingar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Talnagögn!$C$104:$AI$104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7-499A-95F6-01D59B65A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444872"/>
        <c:axId val="1010443072"/>
      </c:bar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LANDBÚNAÐUR</a:t>
            </a:r>
            <a:endParaRPr lang="is-IS" sz="1800" b="1" baseline="0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2022</a:t>
            </a:r>
            <a:endParaRPr lang="is-I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649217675124034"/>
          <c:y val="0.45827754629629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0296926672251867"/>
          <c:y val="4.2612366042647398E-2"/>
          <c:w val="0.55467231065449685"/>
          <c:h val="0.918104830371370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71-4E9C-9378-D769947DA01E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71-4E9C-9378-D769947DA01E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71-4E9C-9378-D769947DA0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71-4E9C-9378-D769947DA01E}"/>
              </c:ext>
            </c:extLst>
          </c:dPt>
          <c:dPt>
            <c:idx val="4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71-4E9C-9378-D769947DA0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71-4E9C-9378-D769947DA01E}"/>
              </c:ext>
            </c:extLst>
          </c:dPt>
          <c:dLbls>
            <c:dLbl>
              <c:idx val="0"/>
              <c:layout>
                <c:manualLayout>
                  <c:x val="0.19674913638904704"/>
                  <c:y val="0.1573087962962962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Áburðarnotkun í landbúnaði</a:t>
                    </a:r>
                  </a:p>
                  <a:p>
                    <a:fld id="{8789B63C-E521-4D70-BF2C-9CA4A016609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33B78A7B-1E1F-4610-BFB8-E23EEC0816C6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99480645091288"/>
                      <c:h val="0.1955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71-4E9C-9378-D769947DA01E}"/>
                </c:ext>
              </c:extLst>
            </c:dLbl>
            <c:dLbl>
              <c:idx val="1"/>
              <c:layout>
                <c:manualLayout>
                  <c:x val="-0.22300421394611564"/>
                  <c:y val="-1.1415509259259258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Nautgripir</a:t>
                    </a:r>
                  </a:p>
                  <a:p>
                    <a:fld id="{A4EF961E-EE3E-4AE3-A828-C15214EF2EB6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24D56E1D-A80B-4CD6-A099-3CD45E7FF00F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307376868468629"/>
                      <c:h val="0.17962607500395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71-4E9C-9378-D769947DA01E}"/>
                </c:ext>
              </c:extLst>
            </c:dLbl>
            <c:dLbl>
              <c:idx val="2"/>
              <c:layout>
                <c:manualLayout>
                  <c:x val="-0.37981657502694427"/>
                  <c:y val="-9.4907407407407402E-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Sauðfé</a:t>
                    </a:r>
                    <a:endParaRPr lang="en-US" b="1" baseline="0"/>
                  </a:p>
                  <a:p>
                    <a:fld id="{5EE0EBCE-771A-4611-8208-D86B18633C8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F6B3AE4E-D7BE-4EBF-B432-9FC8FDF28D2F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069648437499999"/>
                      <c:h val="0.1796261574074073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71-4E9C-9378-D769947DA01E}"/>
                </c:ext>
              </c:extLst>
            </c:dLbl>
            <c:dLbl>
              <c:idx val="3"/>
              <c:layout>
                <c:manualLayout>
                  <c:x val="0.18755117187499987"/>
                  <c:y val="-0.1542190972222222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Hestar</a:t>
                    </a:r>
                    <a:endParaRPr lang="en-US" b="1" baseline="0"/>
                  </a:p>
                  <a:p>
                    <a:fld id="{7DC822CF-1BDC-4981-A99D-7CD432017055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1A0750C0-FADA-40BC-9704-FA8754CB5809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78166291870598"/>
                      <c:h val="0.167267330827524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71-4E9C-9378-D769947DA01E}"/>
                </c:ext>
              </c:extLst>
            </c:dLbl>
            <c:dLbl>
              <c:idx val="4"/>
              <c:layout>
                <c:manualLayout>
                  <c:x val="0.21269666755313288"/>
                  <c:y val="-7.409481702969800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 baseline="0"/>
                      <a:t>Framræst</a:t>
                    </a:r>
                    <a:r>
                      <a:rPr lang="en-US" sz="1100" b="1" baseline="0"/>
                      <a:t> </a:t>
                    </a:r>
                    <a:r>
                      <a:rPr lang="en-US" sz="1200" b="1" baseline="0"/>
                      <a:t>ræktarland</a:t>
                    </a:r>
                    <a:endParaRPr lang="en-US" sz="1100" b="1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5A9586D3-D22C-484B-98E6-6399F5C6F439}" type="VALU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10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sz="1100" baseline="0"/>
                  </a:p>
                  <a:p>
                    <a:pPr>
                      <a:defRPr sz="1100">
                        <a:solidFill>
                          <a:sysClr val="windowText" lastClr="000000"/>
                        </a:solidFill>
                      </a:defRPr>
                    </a:pPr>
                    <a:fld id="{05C30F0F-53B9-4FB6-B071-71D7C4760232}" type="PERCENTAGE">
                      <a:rPr lang="en-US" sz="1100"/>
                      <a:pPr>
                        <a:defRPr sz="11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429854343959903"/>
                      <c:h val="0.218133051125789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71-4E9C-9378-D769947DA01E}"/>
                </c:ext>
              </c:extLst>
            </c:dLbl>
            <c:dLbl>
              <c:idx val="5"/>
              <c:layout>
                <c:manualLayout>
                  <c:x val="0.21309625644869704"/>
                  <c:y val="1.893004415574931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 baseline="0"/>
                      <a:t>Önnur</a:t>
                    </a:r>
                    <a:r>
                      <a:rPr lang="en-US" b="1" baseline="0"/>
                      <a:t> </a:t>
                    </a:r>
                    <a:r>
                      <a:rPr lang="en-US" sz="1200" b="1" baseline="0"/>
                      <a:t>losun</a:t>
                    </a:r>
                    <a:endParaRPr lang="en-US" b="1" baseline="0"/>
                  </a:p>
                  <a:p>
                    <a:fld id="{4619EA95-DE3F-4AC2-B65F-B55962F35072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72D5D4BE-326E-45E1-BF31-2BB87E52388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19241001219924"/>
                      <c:h val="0.179626075003953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71-4E9C-9378-D769947DA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(Talnagögn!$AI$50:$AI$51,Talnagögn!$AI$55,Talnagögn!$AI$59,Talnagögn!$AI$63,Talnagögn!$AI$64)</c:f>
              <c:numCache>
                <c:formatCode>0</c:formatCode>
                <c:ptCount val="6"/>
                <c:pt idx="0">
                  <c:v>136.29188630478421</c:v>
                </c:pt>
                <c:pt idx="1">
                  <c:v>185.06556443028032</c:v>
                </c:pt>
                <c:pt idx="2">
                  <c:v>148.78698071091986</c:v>
                </c:pt>
                <c:pt idx="3">
                  <c:v>38.902992053655503</c:v>
                </c:pt>
                <c:pt idx="4" formatCode="0.000">
                  <c:v>68.084433663482216</c:v>
                </c:pt>
                <c:pt idx="5">
                  <c:v>18.850092812332605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F71-4E9C-9378-D769947D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b="0"/>
              <a:t>Losun gróðu</a:t>
            </a:r>
            <a:r>
              <a:rPr lang="is-IS" b="0" baseline="0"/>
              <a:t>rhúsalofttegunda </a:t>
            </a:r>
            <a:r>
              <a:rPr lang="is-IS" b="0"/>
              <a:t>frá landnotkun og skógrækt (LULUCF)</a:t>
            </a:r>
            <a:endParaRPr lang="is-IS" b="0" baseline="0"/>
          </a:p>
          <a:p>
            <a:pPr>
              <a:defRPr/>
            </a:pPr>
            <a:r>
              <a:rPr lang="is-IS" b="0" baseline="0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6603854166666663"/>
          <c:y val="0.10871435185185184"/>
          <c:w val="0.70677552083333328"/>
          <c:h val="0.760987962962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Talnagögn!$A$68:$A$73</c:f>
              <c:strCache>
                <c:ptCount val="6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0-4760-854F-7377B10DA18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80-4760-854F-7377B10DA18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80-4760-854F-7377B10DA18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80-4760-854F-7377B10DA18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80-4760-854F-7377B10DA180}"/>
              </c:ext>
            </c:extLst>
          </c:dPt>
          <c:dLbls>
            <c:dLbl>
              <c:idx val="0"/>
              <c:layout>
                <c:manualLayout>
                  <c:x val="0.15071399040572594"/>
                  <c:y val="-6.9388939039072284E-18"/>
                </c:manualLayout>
              </c:layout>
              <c:tx>
                <c:rich>
                  <a:bodyPr/>
                  <a:lstStyle/>
                  <a:p>
                    <a:fld id="{A8729995-327A-44A5-8B55-D7941BD9C96B}" type="CATEGORYNAME">
                      <a:rPr lang="en-US" b="1"/>
                      <a:pPr/>
                      <a:t>[CATEGORY NAME]</a:t>
                    </a:fld>
                    <a:r>
                      <a:rPr lang="en-US" baseline="0"/>
                      <a:t>  -6%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42632685156608"/>
                      <c:h val="9.259740417715819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580-4760-854F-7377B10DA180}"/>
                </c:ext>
              </c:extLst>
            </c:dLbl>
            <c:dLbl>
              <c:idx val="1"/>
              <c:layout>
                <c:manualLayout>
                  <c:x val="-0.57266874999999995"/>
                  <c:y val="-2.9398148148148148E-3"/>
                </c:manualLayout>
              </c:layout>
              <c:tx>
                <c:rich>
                  <a:bodyPr/>
                  <a:lstStyle/>
                  <a:p>
                    <a:fld id="{E35C6ACA-791B-4DE9-AAB6-D1865B5295F1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 21%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05495539191907"/>
                      <c:h val="7.73153790947463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580-4760-854F-7377B10DA180}"/>
                </c:ext>
              </c:extLst>
            </c:dLbl>
            <c:dLbl>
              <c:idx val="2"/>
              <c:layout>
                <c:manualLayout>
                  <c:x val="-0.78264929376662695"/>
                  <c:y val="-1.4699120534248189E-2"/>
                </c:manualLayout>
              </c:layout>
              <c:tx>
                <c:rich>
                  <a:bodyPr/>
                  <a:lstStyle/>
                  <a:p>
                    <a:fld id="{536A310C-91C0-4F2A-8CD3-B8D1799C4513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61%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495583285563"/>
                      <c:h val="9.63882299991485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580-4760-854F-7377B10DA180}"/>
                </c:ext>
              </c:extLst>
            </c:dLbl>
            <c:dLbl>
              <c:idx val="3"/>
              <c:layout>
                <c:manualLayout>
                  <c:x val="-0.58467018229166667"/>
                  <c:y val="-8.819444444444444E-3"/>
                </c:manualLayout>
              </c:layout>
              <c:tx>
                <c:rich>
                  <a:bodyPr/>
                  <a:lstStyle/>
                  <a:p>
                    <a:fld id="{4F66DC60-86A6-4710-998D-22B9C998AFFA}" type="CATEGORYNAME">
                      <a:rPr lang="en-US" sz="1200" b="1"/>
                      <a:pPr/>
                      <a:t>[CATEGORY NAME]</a:t>
                    </a:fld>
                    <a:r>
                      <a:rPr lang="en-US" sz="1100" b="0" baseline="0"/>
                      <a:t> 23%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15601804900274"/>
                      <c:h val="9.63882299991485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580-4760-854F-7377B10DA180}"/>
                </c:ext>
              </c:extLst>
            </c:dLbl>
            <c:dLbl>
              <c:idx val="4"/>
              <c:layout>
                <c:manualLayout>
                  <c:x val="-0.37124355468749998"/>
                  <c:y val="-5.8796296296296296E-3"/>
                </c:manualLayout>
              </c:layout>
              <c:tx>
                <c:rich>
                  <a:bodyPr/>
                  <a:lstStyle/>
                  <a:p>
                    <a:fld id="{EE7E0C54-CB46-461A-975B-9A3882BBD702}" type="CATEGORYNAME">
                      <a:rPr lang="en-US" sz="1200" b="1"/>
                      <a:pPr/>
                      <a:t>[CATEGORY NAME]</a:t>
                    </a:fld>
                    <a:r>
                      <a:rPr lang="en-US" sz="1100" baseline="0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</a:rPr>
                      <a:t> 0.1%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9726562499996"/>
                      <c:h val="7.731527777777777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580-4760-854F-7377B10DA180}"/>
                </c:ext>
              </c:extLst>
            </c:dLbl>
            <c:dLbl>
              <c:idx val="5"/>
              <c:layout>
                <c:manualLayout>
                  <c:x val="0.12734052646101571"/>
                  <c:y val="-1.3938052198514406E-8"/>
                </c:manualLayout>
              </c:layout>
              <c:tx>
                <c:rich>
                  <a:bodyPr/>
                  <a:lstStyle/>
                  <a:p>
                    <a:fld id="{88E8C6EA-CA62-498D-97BF-8767F2408225}" type="CATEGORYNAME">
                      <a:rPr lang="en-US" sz="1200" b="1"/>
                      <a:pPr/>
                      <a:t>[CATEGORY NAME]</a:t>
                    </a:fld>
                    <a:r>
                      <a:rPr lang="en-US" baseline="0"/>
                      <a:t>  -0.001%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97818833869804"/>
                      <c:h val="8.451386101278449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580-4760-854F-7377B10DA1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spAutoFit/>
              </a:bodyPr>
              <a:lstStyle/>
              <a:p>
                <a:pPr algn="l"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Talnagögn!$A$68:$A$73</c:f>
              <c:numCache>
                <c:formatCode>0</c:formatCode>
                <c:ptCount val="6"/>
              </c:numCache>
            </c:numRef>
          </c:cat>
          <c:val>
            <c:numRef>
              <c:f>Talnagögn!$AI$68:$AI$73</c:f>
              <c:numCache>
                <c:formatCode>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5580-4760-854F-7377B10DA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8483144"/>
        <c:axId val="1178480984"/>
      </c:barChart>
      <c:catAx>
        <c:axId val="117848314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178480984"/>
        <c:crosses val="autoZero"/>
        <c:auto val="1"/>
        <c:lblAlgn val="ctr"/>
        <c:lblOffset val="100"/>
        <c:noMultiLvlLbl val="0"/>
      </c:catAx>
      <c:valAx>
        <c:axId val="1178480984"/>
        <c:scaling>
          <c:orientation val="minMax"/>
          <c:max val="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7848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á Íslandi eftir skuldbindingum</a:t>
            </a:r>
          </a:p>
          <a:p>
            <a:pPr>
              <a:defRPr/>
            </a:pPr>
            <a:r>
              <a:rPr lang="en-US" baseline="0"/>
              <a:t> 2005-2022</a:t>
            </a:r>
            <a:endParaRPr lang="en-US"/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skuldb.)'!$A$4</c:f>
              <c:strCache>
                <c:ptCount val="1"/>
                <c:pt idx="0">
                  <c:v>ETS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skuldb.)'!$D$4:$AC$4</c15:sqref>
                  </c15:fullRef>
                </c:ext>
              </c:extLst>
              <c:f>'Talnagögn (eftir skuldb.)'!$D$4:$U$4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  <c:pt idx="17">
                  <c:v>1875.0777443202344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1-4357-9735-C5D5919704FC}"/>
            </c:ext>
          </c:extLst>
        </c:ser>
        <c:ser>
          <c:idx val="1"/>
          <c:order val="1"/>
          <c:tx>
            <c:strRef>
              <c:f>'Talnagögn (eftir skuldb.)'!$A$5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skuldb.)'!$D$5:$AC$5</c15:sqref>
                  </c15:fullRef>
                </c:ext>
              </c:extLst>
              <c:f>'Talnagögn (eftir skuldb.)'!$D$5:$U$5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1-4357-9735-C5D5919704FC}"/>
            </c:ext>
          </c:extLst>
        </c:ser>
        <c:ser>
          <c:idx val="2"/>
          <c:order val="2"/>
          <c:tx>
            <c:strRef>
              <c:f>'Talnagögn (eftir skuldb.)'!$A$6</c:f>
              <c:strCache>
                <c:ptCount val="1"/>
                <c:pt idx="0">
                  <c:v>Bein ábyrgð Íslands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skuldb.)'!$D$6:$AC$6</c15:sqref>
                  </c15:fullRef>
                </c:ext>
              </c:extLst>
              <c:f>'Talnagögn (eftir skuldb.)'!$D$6:$U$6</c:f>
              <c:numCache>
                <c:formatCode>0</c:formatCode>
                <c:ptCount val="18"/>
                <c:pt idx="0">
                  <c:v>3142.8751512611457</c:v>
                </c:pt>
                <c:pt idx="1">
                  <c:v>3276.7383215499831</c:v>
                </c:pt>
                <c:pt idx="2">
                  <c:v>3447.4560789461557</c:v>
                </c:pt>
                <c:pt idx="3">
                  <c:v>3309.0155839102026</c:v>
                </c:pt>
                <c:pt idx="4">
                  <c:v>3179.9792567470572</c:v>
                </c:pt>
                <c:pt idx="5">
                  <c:v>3062.2891237499907</c:v>
                </c:pt>
                <c:pt idx="6">
                  <c:v>2953.2089252041401</c:v>
                </c:pt>
                <c:pt idx="7">
                  <c:v>2872.2449320561636</c:v>
                </c:pt>
                <c:pt idx="8">
                  <c:v>2853.9272369327764</c:v>
                </c:pt>
                <c:pt idx="9">
                  <c:v>2887.0569130316007</c:v>
                </c:pt>
                <c:pt idx="10">
                  <c:v>2910.83809770685</c:v>
                </c:pt>
                <c:pt idx="11">
                  <c:v>2892.1840787430851</c:v>
                </c:pt>
                <c:pt idx="12">
                  <c:v>2924.4207365221532</c:v>
                </c:pt>
                <c:pt idx="13">
                  <c:v>2955.4010899641371</c:v>
                </c:pt>
                <c:pt idx="14">
                  <c:v>2856.6669818626187</c:v>
                </c:pt>
                <c:pt idx="15">
                  <c:v>2711.1030914099374</c:v>
                </c:pt>
                <c:pt idx="16">
                  <c:v>2766.5537406475478</c:v>
                </c:pt>
                <c:pt idx="17">
                  <c:v>2766.9454514589133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1-4357-9735-C5D5919704FC}"/>
            </c:ext>
          </c:extLst>
        </c:ser>
        <c:ser>
          <c:idx val="3"/>
          <c:order val="3"/>
          <c:tx>
            <c:strRef>
              <c:f>'Talnagögn (eftir skuldb.)'!$A$7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skuldb.)'!$D$7:$AC$7</c15:sqref>
                  </c15:fullRef>
                </c:ext>
              </c:extLst>
              <c:f>'Talnagögn (eftir skuldb.)'!$D$7:$U$7</c:f>
              <c:numCache>
                <c:formatCode>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3-6D71-4357-9735-C5D591970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569024"/>
        <c:axId val="1007573344"/>
      </c:bar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landnotkun og skógrækt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(LULUCF)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Talnagögn!$A$68</c:f>
              <c:strCache>
                <c:ptCount val="1"/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Talnagögn!$C$68:$AI$68</c:f>
              <c:numCache>
                <c:formatCode>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8A97-435A-80CA-91C9DA6B29BF}"/>
            </c:ext>
          </c:extLst>
        </c:ser>
        <c:ser>
          <c:idx val="1"/>
          <c:order val="1"/>
          <c:tx>
            <c:strRef>
              <c:f>Talnagögn!$A$69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Talnagögn!$C$69:$AI$69</c:f>
              <c:numCache>
                <c:formatCode>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1-8A97-435A-80CA-91C9DA6B29BF}"/>
            </c:ext>
          </c:extLst>
        </c:ser>
        <c:ser>
          <c:idx val="2"/>
          <c:order val="2"/>
          <c:tx>
            <c:strRef>
              <c:f>Talnagögn!$A$70</c:f>
              <c:strCache>
                <c:ptCount val="1"/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Talnagögn!$C$70:$AI$70</c:f>
              <c:numCache>
                <c:formatCode>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2-8A97-435A-80CA-91C9DA6B29BF}"/>
            </c:ext>
          </c:extLst>
        </c:ser>
        <c:ser>
          <c:idx val="3"/>
          <c:order val="3"/>
          <c:tx>
            <c:strRef>
              <c:f>Talnagögn!$A$71</c:f>
              <c:strCache>
                <c:ptCount val="1"/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Talnagögn!$C$71:$AI$71</c:f>
              <c:numCache>
                <c:formatCode>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3-8A97-435A-80CA-91C9DA6B29BF}"/>
            </c:ext>
          </c:extLst>
        </c:ser>
        <c:ser>
          <c:idx val="4"/>
          <c:order val="4"/>
          <c:tx>
            <c:strRef>
              <c:f>Talnagögn!$A$72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Talnagögn!$C$72:$AI$72</c:f>
              <c:numCache>
                <c:formatCode>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4-8A97-435A-80CA-91C9DA6B29BF}"/>
            </c:ext>
          </c:extLst>
        </c:ser>
        <c:ser>
          <c:idx val="5"/>
          <c:order val="5"/>
          <c:tx>
            <c:strRef>
              <c:f>Talnagögn!$A$73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Talnagögn!$C$73:$AI$73</c:f>
              <c:numCache>
                <c:formatCode>0.0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5-8A97-435A-80CA-91C9DA6B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3563816"/>
        <c:axId val="833566336"/>
      </c:barChart>
      <c:catAx>
        <c:axId val="833563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6336"/>
        <c:crosses val="autoZero"/>
        <c:auto val="1"/>
        <c:lblAlgn val="ctr"/>
        <c:lblOffset val="100"/>
        <c:noMultiLvlLbl val="0"/>
      </c:catAx>
      <c:valAx>
        <c:axId val="8335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landbúnaði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4252562636744415E-2"/>
          <c:y val="0.1444711877491725"/>
          <c:w val="0.90191469835041493"/>
          <c:h val="0.689632084320044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Talnagögn!$A$51</c:f>
              <c:strCache>
                <c:ptCount val="1"/>
                <c:pt idx="0">
                  <c:v>Nautgripir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Talnagögn!$C$51:$AI$51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25C4-4C88-A7D6-ACF04C3031BC}"/>
            </c:ext>
          </c:extLst>
        </c:ser>
        <c:ser>
          <c:idx val="6"/>
          <c:order val="1"/>
          <c:tx>
            <c:strRef>
              <c:f>Talnagögn!$A$55</c:f>
              <c:strCache>
                <c:ptCount val="1"/>
                <c:pt idx="0">
                  <c:v>Sauðfé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Talnagögn!$C$55:$AI$55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25C4-4C88-A7D6-ACF04C3031BC}"/>
            </c:ext>
          </c:extLst>
        </c:ser>
        <c:ser>
          <c:idx val="0"/>
          <c:order val="2"/>
          <c:tx>
            <c:strRef>
              <c:f>Talnagögn!$A$50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Talnagögn!$C$50:$AI$50</c:f>
              <c:numCache>
                <c:formatCode>0</c:formatCode>
                <c:ptCount val="33"/>
                <c:pt idx="0">
                  <c:v>150.65157607191762</c:v>
                </c:pt>
                <c:pt idx="1">
                  <c:v>144.84539528291191</c:v>
                </c:pt>
                <c:pt idx="2">
                  <c:v>136.82404305899323</c:v>
                </c:pt>
                <c:pt idx="3">
                  <c:v>139.66966924715845</c:v>
                </c:pt>
                <c:pt idx="4">
                  <c:v>142.28380027971761</c:v>
                </c:pt>
                <c:pt idx="5">
                  <c:v>138.53169874821918</c:v>
                </c:pt>
                <c:pt idx="6">
                  <c:v>145.16706798986195</c:v>
                </c:pt>
                <c:pt idx="7">
                  <c:v>141.62197976435161</c:v>
                </c:pt>
                <c:pt idx="8">
                  <c:v>143.66822846686708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136.67613463321479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153.63800975912616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138.83664233394956</c:v>
                </c:pt>
                <c:pt idx="21">
                  <c:v>137.05421854390431</c:v>
                </c:pt>
                <c:pt idx="22">
                  <c:v>143.68691612389821</c:v>
                </c:pt>
                <c:pt idx="23">
                  <c:v>139.27900495240516</c:v>
                </c:pt>
                <c:pt idx="24">
                  <c:v>158.05580773990405</c:v>
                </c:pt>
                <c:pt idx="25">
                  <c:v>143.4020588428879</c:v>
                </c:pt>
                <c:pt idx="26">
                  <c:v>139.99787175113607</c:v>
                </c:pt>
                <c:pt idx="27">
                  <c:v>150.06882814539395</c:v>
                </c:pt>
                <c:pt idx="28">
                  <c:v>140.77384489567015</c:v>
                </c:pt>
                <c:pt idx="29">
                  <c:v>135.00350753763041</c:v>
                </c:pt>
                <c:pt idx="30">
                  <c:v>140.53865601869481</c:v>
                </c:pt>
                <c:pt idx="31">
                  <c:v>144.8376773706938</c:v>
                </c:pt>
                <c:pt idx="32">
                  <c:v>136.29188630478421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25C4-4C88-A7D6-ACF04C3031BC}"/>
            </c:ext>
          </c:extLst>
        </c:ser>
        <c:ser>
          <c:idx val="10"/>
          <c:order val="3"/>
          <c:tx>
            <c:strRef>
              <c:f>Talnagögn!$A$59</c:f>
              <c:strCache>
                <c:ptCount val="1"/>
                <c:pt idx="0">
                  <c:v>Hestar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Talnagögn!$C$59:$AI$59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25C4-4C88-A7D6-ACF04C3031BC}"/>
            </c:ext>
          </c:extLst>
        </c:ser>
        <c:ser>
          <c:idx val="14"/>
          <c:order val="4"/>
          <c:tx>
            <c:strRef>
              <c:f>Talnagögn!$A$63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Talnagögn!$C$63:$AI$63</c:f>
              <c:numCache>
                <c:formatCode>0.000</c:formatCode>
                <c:ptCount val="33"/>
                <c:pt idx="0">
                  <c:v>45.157509350267823</c:v>
                </c:pt>
                <c:pt idx="1">
                  <c:v>47.610590270927354</c:v>
                </c:pt>
                <c:pt idx="2">
                  <c:v>49.595707027499792</c:v>
                </c:pt>
                <c:pt idx="3">
                  <c:v>50.659382682001961</c:v>
                </c:pt>
                <c:pt idx="4">
                  <c:v>52.526688090358761</c:v>
                </c:pt>
                <c:pt idx="5">
                  <c:v>53.535611684696292</c:v>
                </c:pt>
                <c:pt idx="6">
                  <c:v>54.545875518239846</c:v>
                </c:pt>
                <c:pt idx="7">
                  <c:v>55.386492659758218</c:v>
                </c:pt>
                <c:pt idx="8">
                  <c:v>56.808896954238953</c:v>
                </c:pt>
                <c:pt idx="9">
                  <c:v>57.370815840486671</c:v>
                </c:pt>
                <c:pt idx="10">
                  <c:v>57.738138653196437</c:v>
                </c:pt>
                <c:pt idx="11">
                  <c:v>58.073200644820055</c:v>
                </c:pt>
                <c:pt idx="12">
                  <c:v>58.992175819841655</c:v>
                </c:pt>
                <c:pt idx="13">
                  <c:v>60.049099477665493</c:v>
                </c:pt>
                <c:pt idx="14">
                  <c:v>61.751151968020771</c:v>
                </c:pt>
                <c:pt idx="15">
                  <c:v>62.935606531616934</c:v>
                </c:pt>
                <c:pt idx="16">
                  <c:v>63.090605144358925</c:v>
                </c:pt>
                <c:pt idx="17">
                  <c:v>63.242641450799553</c:v>
                </c:pt>
                <c:pt idx="18">
                  <c:v>63.531693158391874</c:v>
                </c:pt>
                <c:pt idx="19">
                  <c:v>63.698126377943815</c:v>
                </c:pt>
                <c:pt idx="20">
                  <c:v>63.775274467811194</c:v>
                </c:pt>
                <c:pt idx="21">
                  <c:v>63.852999117011613</c:v>
                </c:pt>
                <c:pt idx="22">
                  <c:v>63.935147796127616</c:v>
                </c:pt>
                <c:pt idx="23">
                  <c:v>64.014940724860139</c:v>
                </c:pt>
                <c:pt idx="24">
                  <c:v>64.099157043297879</c:v>
                </c:pt>
                <c:pt idx="25">
                  <c:v>64.227564878152648</c:v>
                </c:pt>
                <c:pt idx="26">
                  <c:v>64.335931776888927</c:v>
                </c:pt>
                <c:pt idx="27">
                  <c:v>64.52932614958209</c:v>
                </c:pt>
                <c:pt idx="28">
                  <c:v>64.798662636526515</c:v>
                </c:pt>
                <c:pt idx="29">
                  <c:v>65.073886736166003</c:v>
                </c:pt>
                <c:pt idx="30">
                  <c:v>66.107359634684457</c:v>
                </c:pt>
                <c:pt idx="31">
                  <c:v>67.06127282084347</c:v>
                </c:pt>
                <c:pt idx="32">
                  <c:v>68.084433663482216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25C4-4C88-A7D6-ACF04C3031BC}"/>
            </c:ext>
          </c:extLst>
        </c:ser>
        <c:ser>
          <c:idx val="1"/>
          <c:order val="5"/>
          <c:tx>
            <c:strRef>
              <c:f>Talnagögn!$A$64</c:f>
              <c:strCache>
                <c:ptCount val="1"/>
                <c:pt idx="0">
                  <c:v>Önnur losun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Talnagögn!$C$64:$AI$64</c:f>
              <c:numCache>
                <c:formatCode>0</c:formatCode>
                <c:ptCount val="33"/>
                <c:pt idx="0">
                  <c:v>32.872027461231255</c:v>
                </c:pt>
                <c:pt idx="1">
                  <c:v>29.159131981151404</c:v>
                </c:pt>
                <c:pt idx="2">
                  <c:v>21.990359703873082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21.057612160584313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24.671074133013917</c:v>
                </c:pt>
                <c:pt idx="11">
                  <c:v>23.207356051887132</c:v>
                </c:pt>
                <c:pt idx="12">
                  <c:v>23.475676813263931</c:v>
                </c:pt>
                <c:pt idx="13">
                  <c:v>23.298536835492996</c:v>
                </c:pt>
                <c:pt idx="14">
                  <c:v>22.608683431348936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26.310984753616822</c:v>
                </c:pt>
                <c:pt idx="18">
                  <c:v>26.232651343745033</c:v>
                </c:pt>
                <c:pt idx="19">
                  <c:v>26.311924704076318</c:v>
                </c:pt>
                <c:pt idx="20">
                  <c:v>21.997958697699119</c:v>
                </c:pt>
                <c:pt idx="21">
                  <c:v>24.239164488158053</c:v>
                </c:pt>
                <c:pt idx="22">
                  <c:v>21.800254493542866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23.137509738675703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20.507502338302288</c:v>
                </c:pt>
                <c:pt idx="30">
                  <c:v>19.725902056194286</c:v>
                </c:pt>
                <c:pt idx="31">
                  <c:v>19.028246884553937</c:v>
                </c:pt>
                <c:pt idx="32">
                  <c:v>18.850092812332605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4-4C88-A7D6-ACF04C30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2038936"/>
        <c:axId val="1142935720"/>
      </c:bar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 orkunotkun </a:t>
            </a:r>
            <a:r>
              <a:rPr lang="en-US" baseline="0"/>
              <a:t>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Talnagögn!$A$13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Talnagögn!$C$13:$AI$13</c:f>
              <c:numCache>
                <c:formatCode>0</c:formatCode>
                <c:ptCount val="33"/>
                <c:pt idx="0">
                  <c:v>760.43743715697804</c:v>
                </c:pt>
                <c:pt idx="1">
                  <c:v>738.54790545981575</c:v>
                </c:pt>
                <c:pt idx="2">
                  <c:v>817.72261535831558</c:v>
                </c:pt>
                <c:pt idx="3">
                  <c:v>875.35407857239727</c:v>
                </c:pt>
                <c:pt idx="4">
                  <c:v>858.59988349043726</c:v>
                </c:pt>
                <c:pt idx="5">
                  <c:v>921.58739468062106</c:v>
                </c:pt>
                <c:pt idx="6">
                  <c:v>941.8355393211059</c:v>
                </c:pt>
                <c:pt idx="7">
                  <c:v>928.43528249451151</c:v>
                </c:pt>
                <c:pt idx="8">
                  <c:v>913.7304185060168</c:v>
                </c:pt>
                <c:pt idx="9">
                  <c:v>896.73666811718942</c:v>
                </c:pt>
                <c:pt idx="10">
                  <c:v>891.62636675738338</c:v>
                </c:pt>
                <c:pt idx="11">
                  <c:v>735.43512282644895</c:v>
                </c:pt>
                <c:pt idx="12">
                  <c:v>833.44738299320807</c:v>
                </c:pt>
                <c:pt idx="13">
                  <c:v>800.59763840041353</c:v>
                </c:pt>
                <c:pt idx="14">
                  <c:v>822.10422373737845</c:v>
                </c:pt>
                <c:pt idx="15">
                  <c:v>742.27579695757936</c:v>
                </c:pt>
                <c:pt idx="16">
                  <c:v>676.16624793131371</c:v>
                </c:pt>
                <c:pt idx="17">
                  <c:v>768.90031104164586</c:v>
                </c:pt>
                <c:pt idx="18">
                  <c:v>706.67813037021858</c:v>
                </c:pt>
                <c:pt idx="19">
                  <c:v>762.70393720745039</c:v>
                </c:pt>
                <c:pt idx="20">
                  <c:v>726.56824505484042</c:v>
                </c:pt>
                <c:pt idx="21">
                  <c:v>657.20260984912954</c:v>
                </c:pt>
                <c:pt idx="22">
                  <c:v>651.37378056662806</c:v>
                </c:pt>
                <c:pt idx="23">
                  <c:v>614.72353826059737</c:v>
                </c:pt>
                <c:pt idx="24">
                  <c:v>606.24731041801465</c:v>
                </c:pt>
                <c:pt idx="25">
                  <c:v>621.21740588116916</c:v>
                </c:pt>
                <c:pt idx="26">
                  <c:v>518.76690503112491</c:v>
                </c:pt>
                <c:pt idx="27">
                  <c:v>530.38142924834813</c:v>
                </c:pt>
                <c:pt idx="28">
                  <c:v>546.90019133575004</c:v>
                </c:pt>
                <c:pt idx="29">
                  <c:v>518.36261174209733</c:v>
                </c:pt>
                <c:pt idx="30">
                  <c:v>509.49421478812258</c:v>
                </c:pt>
                <c:pt idx="31">
                  <c:v>569.41865140399079</c:v>
                </c:pt>
                <c:pt idx="32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A-4B5E-BB2B-802012145B45}"/>
            </c:ext>
          </c:extLst>
        </c:ser>
        <c:ser>
          <c:idx val="1"/>
          <c:order val="1"/>
          <c:tx>
            <c:strRef>
              <c:f>Talnagögn!$A$14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Talnagögn!$C$14:$AI$14</c:f>
              <c:numCache>
                <c:formatCode>0</c:formatCode>
                <c:ptCount val="33"/>
                <c:pt idx="0">
                  <c:v>530.6875025223419</c:v>
                </c:pt>
                <c:pt idx="1">
                  <c:v>549.15876425011709</c:v>
                </c:pt>
                <c:pt idx="2">
                  <c:v>563.61369233292567</c:v>
                </c:pt>
                <c:pt idx="3">
                  <c:v>560.42686948518008</c:v>
                </c:pt>
                <c:pt idx="4">
                  <c:v>568.38582720172917</c:v>
                </c:pt>
                <c:pt idx="5">
                  <c:v>558.148206043963</c:v>
                </c:pt>
                <c:pt idx="6">
                  <c:v>538.7716287288938</c:v>
                </c:pt>
                <c:pt idx="7">
                  <c:v>570.03307543849473</c:v>
                </c:pt>
                <c:pt idx="8">
                  <c:v>578.61285730233681</c:v>
                </c:pt>
                <c:pt idx="9">
                  <c:v>604.17883527958486</c:v>
                </c:pt>
                <c:pt idx="10">
                  <c:v>615.72240171712576</c:v>
                </c:pt>
                <c:pt idx="11">
                  <c:v>622.27473347955288</c:v>
                </c:pt>
                <c:pt idx="12">
                  <c:v>631.11207564596589</c:v>
                </c:pt>
                <c:pt idx="13">
                  <c:v>709.88859870493513</c:v>
                </c:pt>
                <c:pt idx="14">
                  <c:v>746.62253694691617</c:v>
                </c:pt>
                <c:pt idx="15">
                  <c:v>774.95470613780287</c:v>
                </c:pt>
                <c:pt idx="16">
                  <c:v>883.41144498170718</c:v>
                </c:pt>
                <c:pt idx="17">
                  <c:v>914.91713253634725</c:v>
                </c:pt>
                <c:pt idx="18">
                  <c:v>861.17776940530962</c:v>
                </c:pt>
                <c:pt idx="19">
                  <c:v>861.96894493001867</c:v>
                </c:pt>
                <c:pt idx="20">
                  <c:v>814.45229993916655</c:v>
                </c:pt>
                <c:pt idx="21">
                  <c:v>796.0575165531028</c:v>
                </c:pt>
                <c:pt idx="22">
                  <c:v>790.6124162300797</c:v>
                </c:pt>
                <c:pt idx="23">
                  <c:v>805.0800900793148</c:v>
                </c:pt>
                <c:pt idx="24">
                  <c:v>804.19579774012311</c:v>
                </c:pt>
                <c:pt idx="25">
                  <c:v>826.79352678517716</c:v>
                </c:pt>
                <c:pt idx="26">
                  <c:v>901.9003205985739</c:v>
                </c:pt>
                <c:pt idx="27">
                  <c:v>951.54293739803609</c:v>
                </c:pt>
                <c:pt idx="28">
                  <c:v>977.06341853400272</c:v>
                </c:pt>
                <c:pt idx="29">
                  <c:v>956.72584353009074</c:v>
                </c:pt>
                <c:pt idx="30">
                  <c:v>830.5811480636213</c:v>
                </c:pt>
                <c:pt idx="31">
                  <c:v>859.59329867083193</c:v>
                </c:pt>
                <c:pt idx="32">
                  <c:v>925.61998746656161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A-4B5E-BB2B-802012145B45}"/>
            </c:ext>
          </c:extLst>
        </c:ser>
        <c:ser>
          <c:idx val="2"/>
          <c:order val="2"/>
          <c:tx>
            <c:strRef>
              <c:f>Talnagögn!$A$15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Talnagögn!$C$15:$AI$15</c:f>
              <c:numCache>
                <c:formatCode>0</c:formatCode>
                <c:ptCount val="33"/>
                <c:pt idx="0">
                  <c:v>33.592689259466667</c:v>
                </c:pt>
                <c:pt idx="1">
                  <c:v>32.201725389066667</c:v>
                </c:pt>
                <c:pt idx="2">
                  <c:v>27.224410482266663</c:v>
                </c:pt>
                <c:pt idx="3">
                  <c:v>26.429316349733334</c:v>
                </c:pt>
                <c:pt idx="4">
                  <c:v>24.585201250133338</c:v>
                </c:pt>
                <c:pt idx="5">
                  <c:v>30.243199507600004</c:v>
                </c:pt>
                <c:pt idx="6">
                  <c:v>34.290320180666669</c:v>
                </c:pt>
                <c:pt idx="7">
                  <c:v>32.124993649733341</c:v>
                </c:pt>
                <c:pt idx="8">
                  <c:v>33.773912666933334</c:v>
                </c:pt>
                <c:pt idx="9">
                  <c:v>32.33894076213334</c:v>
                </c:pt>
                <c:pt idx="10">
                  <c:v>28.45911297426667</c:v>
                </c:pt>
                <c:pt idx="11">
                  <c:v>25.02166617</c:v>
                </c:pt>
                <c:pt idx="12">
                  <c:v>21.891146296399995</c:v>
                </c:pt>
                <c:pt idx="13">
                  <c:v>22.175639411333332</c:v>
                </c:pt>
                <c:pt idx="14">
                  <c:v>23.50699608213333</c:v>
                </c:pt>
                <c:pt idx="15">
                  <c:v>26.205441711733332</c:v>
                </c:pt>
                <c:pt idx="16">
                  <c:v>28.3528346704</c:v>
                </c:pt>
                <c:pt idx="17">
                  <c:v>22.219344058533331</c:v>
                </c:pt>
                <c:pt idx="18">
                  <c:v>26.434971138933332</c:v>
                </c:pt>
                <c:pt idx="19">
                  <c:v>21.952995185866662</c:v>
                </c:pt>
                <c:pt idx="20">
                  <c:v>21.298554827999997</c:v>
                </c:pt>
                <c:pt idx="21">
                  <c:v>20.433647872000002</c:v>
                </c:pt>
                <c:pt idx="22">
                  <c:v>21.0236773996</c:v>
                </c:pt>
                <c:pt idx="23">
                  <c:v>19.765428672133336</c:v>
                </c:pt>
                <c:pt idx="24">
                  <c:v>19.698405336533337</c:v>
                </c:pt>
                <c:pt idx="25">
                  <c:v>20.597434940666666</c:v>
                </c:pt>
                <c:pt idx="26">
                  <c:v>22.746395399866667</c:v>
                </c:pt>
                <c:pt idx="27">
                  <c:v>23.133315475600003</c:v>
                </c:pt>
                <c:pt idx="28">
                  <c:v>24.770402378666667</c:v>
                </c:pt>
                <c:pt idx="29">
                  <c:v>27.967275005594509</c:v>
                </c:pt>
                <c:pt idx="30">
                  <c:v>13.2458178014416</c:v>
                </c:pt>
                <c:pt idx="31">
                  <c:v>20.8932966504</c:v>
                </c:pt>
                <c:pt idx="32">
                  <c:v>24.268683868533337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A-4B5E-BB2B-802012145B45}"/>
            </c:ext>
          </c:extLst>
        </c:ser>
        <c:ser>
          <c:idx val="3"/>
          <c:order val="3"/>
          <c:tx>
            <c:strRef>
              <c:f>Talnagögn!$A$16</c:f>
              <c:strCache>
                <c:ptCount val="1"/>
                <c:pt idx="0">
                  <c:v>Strandsiglingar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Talnagögn!$C$16:$AI$16</c:f>
              <c:numCache>
                <c:formatCode>0</c:formatCode>
                <c:ptCount val="33"/>
                <c:pt idx="0">
                  <c:v>32.90600746666972</c:v>
                </c:pt>
                <c:pt idx="1">
                  <c:v>23.118334138098895</c:v>
                </c:pt>
                <c:pt idx="2">
                  <c:v>26.214323179199816</c:v>
                </c:pt>
                <c:pt idx="3">
                  <c:v>32.019149494338876</c:v>
                </c:pt>
                <c:pt idx="4">
                  <c:v>26.952358460372999</c:v>
                </c:pt>
                <c:pt idx="5">
                  <c:v>37.524068872575825</c:v>
                </c:pt>
                <c:pt idx="6">
                  <c:v>44.252911984973828</c:v>
                </c:pt>
                <c:pt idx="7">
                  <c:v>26.941495555809812</c:v>
                </c:pt>
                <c:pt idx="8">
                  <c:v>20.668408117064299</c:v>
                </c:pt>
                <c:pt idx="9">
                  <c:v>18.20758204949944</c:v>
                </c:pt>
                <c:pt idx="10">
                  <c:v>12.662544690953844</c:v>
                </c:pt>
                <c:pt idx="11">
                  <c:v>20.64303991064217</c:v>
                </c:pt>
                <c:pt idx="12">
                  <c:v>18.67809749364854</c:v>
                </c:pt>
                <c:pt idx="13">
                  <c:v>34.257314086427598</c:v>
                </c:pt>
                <c:pt idx="14">
                  <c:v>48.756120365330574</c:v>
                </c:pt>
                <c:pt idx="15">
                  <c:v>22.602848961105504</c:v>
                </c:pt>
                <c:pt idx="16">
                  <c:v>51.559117007313546</c:v>
                </c:pt>
                <c:pt idx="17">
                  <c:v>61.411857554830583</c:v>
                </c:pt>
                <c:pt idx="18">
                  <c:v>55.369715839883263</c:v>
                </c:pt>
                <c:pt idx="19">
                  <c:v>31.752075715851465</c:v>
                </c:pt>
                <c:pt idx="20">
                  <c:v>35.307139818880238</c:v>
                </c:pt>
                <c:pt idx="21">
                  <c:v>18.702742389807792</c:v>
                </c:pt>
                <c:pt idx="22">
                  <c:v>13.816453576776222</c:v>
                </c:pt>
                <c:pt idx="23">
                  <c:v>15.811424417433498</c:v>
                </c:pt>
                <c:pt idx="24">
                  <c:v>20.451208760690278</c:v>
                </c:pt>
                <c:pt idx="25">
                  <c:v>26.634994300275558</c:v>
                </c:pt>
                <c:pt idx="26">
                  <c:v>27.818002298841321</c:v>
                </c:pt>
                <c:pt idx="27">
                  <c:v>31.64325842576952</c:v>
                </c:pt>
                <c:pt idx="28">
                  <c:v>43.469950045502642</c:v>
                </c:pt>
                <c:pt idx="29">
                  <c:v>53.20264126363837</c:v>
                </c:pt>
                <c:pt idx="30">
                  <c:v>25.153031456029371</c:v>
                </c:pt>
                <c:pt idx="31">
                  <c:v>17.531150093573494</c:v>
                </c:pt>
                <c:pt idx="32">
                  <c:v>24.594817204517007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A-4B5E-BB2B-802012145B45}"/>
            </c:ext>
          </c:extLst>
        </c:ser>
        <c:ser>
          <c:idx val="4"/>
          <c:order val="4"/>
          <c:tx>
            <c:strRef>
              <c:f>Talnagögn!$A$17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Talnagögn!$C$17:$AI$17</c:f>
              <c:numCache>
                <c:formatCode>0</c:formatCode>
                <c:ptCount val="33"/>
                <c:pt idx="0">
                  <c:v>132.69956180646039</c:v>
                </c:pt>
                <c:pt idx="1">
                  <c:v>126.61678523119782</c:v>
                </c:pt>
                <c:pt idx="2">
                  <c:v>118.0009741831809</c:v>
                </c:pt>
                <c:pt idx="3">
                  <c:v>127.39940553726262</c:v>
                </c:pt>
                <c:pt idx="4">
                  <c:v>129.83810631241099</c:v>
                </c:pt>
                <c:pt idx="5">
                  <c:v>163.28813671537696</c:v>
                </c:pt>
                <c:pt idx="6">
                  <c:v>158.3548337146471</c:v>
                </c:pt>
                <c:pt idx="7">
                  <c:v>190.80562569111964</c:v>
                </c:pt>
                <c:pt idx="8">
                  <c:v>192.96132537344991</c:v>
                </c:pt>
                <c:pt idx="9">
                  <c:v>211.50313771401193</c:v>
                </c:pt>
                <c:pt idx="10">
                  <c:v>216.21632875366106</c:v>
                </c:pt>
                <c:pt idx="11">
                  <c:v>211.51012539531607</c:v>
                </c:pt>
                <c:pt idx="12">
                  <c:v>198.07630808808773</c:v>
                </c:pt>
                <c:pt idx="13">
                  <c:v>181.57113148074808</c:v>
                </c:pt>
                <c:pt idx="14">
                  <c:v>217.89668386268426</c:v>
                </c:pt>
                <c:pt idx="15">
                  <c:v>236.89254361749528</c:v>
                </c:pt>
                <c:pt idx="16">
                  <c:v>214.30164332811569</c:v>
                </c:pt>
                <c:pt idx="17">
                  <c:v>215.83366248928382</c:v>
                </c:pt>
                <c:pt idx="18">
                  <c:v>208.96156893666625</c:v>
                </c:pt>
                <c:pt idx="19">
                  <c:v>145.57310735873384</c:v>
                </c:pt>
                <c:pt idx="20">
                  <c:v>116.66251837871671</c:v>
                </c:pt>
                <c:pt idx="21">
                  <c:v>106.72417328753399</c:v>
                </c:pt>
                <c:pt idx="22">
                  <c:v>102.82225724651583</c:v>
                </c:pt>
                <c:pt idx="23">
                  <c:v>98.852644261966958</c:v>
                </c:pt>
                <c:pt idx="24">
                  <c:v>117.37447230447313</c:v>
                </c:pt>
                <c:pt idx="25">
                  <c:v>116.13287890779705</c:v>
                </c:pt>
                <c:pt idx="26">
                  <c:v>134.94854641811295</c:v>
                </c:pt>
                <c:pt idx="27">
                  <c:v>138.05064207733514</c:v>
                </c:pt>
                <c:pt idx="28">
                  <c:v>109.98053877254956</c:v>
                </c:pt>
                <c:pt idx="29">
                  <c:v>86.903419069836758</c:v>
                </c:pt>
                <c:pt idx="30">
                  <c:v>63.052941906921831</c:v>
                </c:pt>
                <c:pt idx="31">
                  <c:v>60.291972034396778</c:v>
                </c:pt>
                <c:pt idx="32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EA-4B5E-BB2B-802012145B45}"/>
            </c:ext>
          </c:extLst>
        </c:ser>
        <c:ser>
          <c:idx val="5"/>
          <c:order val="5"/>
          <c:tx>
            <c:strRef>
              <c:f>Talnagögn!$A$21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Talnagögn!$C$21:$AI$21</c:f>
              <c:numCache>
                <c:formatCode>0</c:formatCode>
                <c:ptCount val="33"/>
                <c:pt idx="0">
                  <c:v>238.30199647388656</c:v>
                </c:pt>
                <c:pt idx="1">
                  <c:v>167.10541943108461</c:v>
                </c:pt>
                <c:pt idx="2">
                  <c:v>230.44269536273939</c:v>
                </c:pt>
                <c:pt idx="3">
                  <c:v>249.2064948926791</c:v>
                </c:pt>
                <c:pt idx="4">
                  <c:v>228.70645201807307</c:v>
                </c:pt>
                <c:pt idx="5">
                  <c:v>216.97262966190601</c:v>
                </c:pt>
                <c:pt idx="6">
                  <c:v>264.10885212367191</c:v>
                </c:pt>
                <c:pt idx="7">
                  <c:v>302.32786795038606</c:v>
                </c:pt>
                <c:pt idx="8">
                  <c:v>273.09139304880102</c:v>
                </c:pt>
                <c:pt idx="9">
                  <c:v>280.32027455305462</c:v>
                </c:pt>
                <c:pt idx="10">
                  <c:v>226.43170605706069</c:v>
                </c:pt>
                <c:pt idx="11">
                  <c:v>263.34845478944641</c:v>
                </c:pt>
                <c:pt idx="12">
                  <c:v>279.4303010862684</c:v>
                </c:pt>
                <c:pt idx="13">
                  <c:v>257.63862817196883</c:v>
                </c:pt>
                <c:pt idx="14">
                  <c:v>239.60944077423841</c:v>
                </c:pt>
                <c:pt idx="15">
                  <c:v>185.16216631922975</c:v>
                </c:pt>
                <c:pt idx="16">
                  <c:v>189.21398302228039</c:v>
                </c:pt>
                <c:pt idx="17">
                  <c:v>183.90404826310623</c:v>
                </c:pt>
                <c:pt idx="18">
                  <c:v>160.63957223211608</c:v>
                </c:pt>
                <c:pt idx="19">
                  <c:v>116.71066535404411</c:v>
                </c:pt>
                <c:pt idx="20">
                  <c:v>84.41231872145363</c:v>
                </c:pt>
                <c:pt idx="21">
                  <c:v>98.727242674247591</c:v>
                </c:pt>
                <c:pt idx="22">
                  <c:v>83.589749774549347</c:v>
                </c:pt>
                <c:pt idx="23">
                  <c:v>74.709114152392544</c:v>
                </c:pt>
                <c:pt idx="24">
                  <c:v>31.897227298617089</c:v>
                </c:pt>
                <c:pt idx="25">
                  <c:v>61.741799441985371</c:v>
                </c:pt>
                <c:pt idx="26">
                  <c:v>59.934721358479322</c:v>
                </c:pt>
                <c:pt idx="27">
                  <c:v>31.320770245510175</c:v>
                </c:pt>
                <c:pt idx="28">
                  <c:v>37.869991950820499</c:v>
                </c:pt>
                <c:pt idx="29">
                  <c:v>28.605277402996784</c:v>
                </c:pt>
                <c:pt idx="30">
                  <c:v>32.046023312457727</c:v>
                </c:pt>
                <c:pt idx="31">
                  <c:v>43.339021426951376</c:v>
                </c:pt>
                <c:pt idx="32">
                  <c:v>94.808982062190154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EA-4B5E-BB2B-802012145B45}"/>
            </c:ext>
          </c:extLst>
        </c:ser>
        <c:ser>
          <c:idx val="6"/>
          <c:order val="6"/>
          <c:tx>
            <c:strRef>
              <c:f>Talnagögn!$A$24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Talnagögn!$C$24:$AI$24</c:f>
              <c:numCache>
                <c:formatCode>0</c:formatCode>
                <c:ptCount val="33"/>
                <c:pt idx="0">
                  <c:v>61.574334357545837</c:v>
                </c:pt>
                <c:pt idx="1">
                  <c:v>70.154014848439829</c:v>
                </c:pt>
                <c:pt idx="2">
                  <c:v>67.791788574964158</c:v>
                </c:pt>
                <c:pt idx="3">
                  <c:v>85.572844383378467</c:v>
                </c:pt>
                <c:pt idx="4">
                  <c:v>70.319060800123538</c:v>
                </c:pt>
                <c:pt idx="5">
                  <c:v>82.457990170658434</c:v>
                </c:pt>
                <c:pt idx="6">
                  <c:v>81.53239883625325</c:v>
                </c:pt>
                <c:pt idx="7">
                  <c:v>67.138591404165552</c:v>
                </c:pt>
                <c:pt idx="8">
                  <c:v>84.222237993796114</c:v>
                </c:pt>
                <c:pt idx="9">
                  <c:v>112.15179494287861</c:v>
                </c:pt>
                <c:pt idx="10">
                  <c:v>154.16614156765178</c:v>
                </c:pt>
                <c:pt idx="11">
                  <c:v>144.88875098397415</c:v>
                </c:pt>
                <c:pt idx="12">
                  <c:v>148.51789217619518</c:v>
                </c:pt>
                <c:pt idx="13">
                  <c:v>137.42801253995231</c:v>
                </c:pt>
                <c:pt idx="14">
                  <c:v>124.04475425748892</c:v>
                </c:pt>
                <c:pt idx="15">
                  <c:v>119.43739330616143</c:v>
                </c:pt>
                <c:pt idx="16">
                  <c:v>129.4591322935857</c:v>
                </c:pt>
                <c:pt idx="17">
                  <c:v>150.1365476380019</c:v>
                </c:pt>
                <c:pt idx="18">
                  <c:v>188.79046841169912</c:v>
                </c:pt>
                <c:pt idx="19">
                  <c:v>172.68275584137766</c:v>
                </c:pt>
                <c:pt idx="20">
                  <c:v>194.76400000000001</c:v>
                </c:pt>
                <c:pt idx="21">
                  <c:v>183.428</c:v>
                </c:pt>
                <c:pt idx="22">
                  <c:v>175.14867999999998</c:v>
                </c:pt>
                <c:pt idx="23">
                  <c:v>177.02600000000001</c:v>
                </c:pt>
                <c:pt idx="24">
                  <c:v>187.44652000000002</c:v>
                </c:pt>
                <c:pt idx="25">
                  <c:v>167.55332000000001</c:v>
                </c:pt>
                <c:pt idx="26">
                  <c:v>152.1463984264463</c:v>
                </c:pt>
                <c:pt idx="27">
                  <c:v>149.39019999999999</c:v>
                </c:pt>
                <c:pt idx="28">
                  <c:v>159.285</c:v>
                </c:pt>
                <c:pt idx="29">
                  <c:v>166.61846041329147</c:v>
                </c:pt>
                <c:pt idx="30">
                  <c:v>179.18884</c:v>
                </c:pt>
                <c:pt idx="31">
                  <c:v>179.70779999999999</c:v>
                </c:pt>
                <c:pt idx="32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EA-4B5E-BB2B-802012145B45}"/>
            </c:ext>
          </c:extLst>
        </c:ser>
        <c:ser>
          <c:idx val="7"/>
          <c:order val="7"/>
          <c:tx>
            <c:strRef>
              <c:f>Talnagögn!$A$25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Talnagögn!$C$25:$AI$25</c:f>
              <c:numCache>
                <c:formatCode>0</c:formatCode>
                <c:ptCount val="33"/>
                <c:pt idx="0">
                  <c:v>50.335769115133871</c:v>
                </c:pt>
                <c:pt idx="1">
                  <c:v>48.432158314397384</c:v>
                </c:pt>
                <c:pt idx="2">
                  <c:v>48.135633581615366</c:v>
                </c:pt>
                <c:pt idx="3">
                  <c:v>47.432714323383379</c:v>
                </c:pt>
                <c:pt idx="4">
                  <c:v>45.358697454421645</c:v>
                </c:pt>
                <c:pt idx="5">
                  <c:v>47.307614383505779</c:v>
                </c:pt>
                <c:pt idx="6">
                  <c:v>49.867629809716618</c:v>
                </c:pt>
                <c:pt idx="7">
                  <c:v>35.050722512629818</c:v>
                </c:pt>
                <c:pt idx="8">
                  <c:v>49.437868773646642</c:v>
                </c:pt>
                <c:pt idx="9">
                  <c:v>47.541419523388413</c:v>
                </c:pt>
                <c:pt idx="10">
                  <c:v>39.890455785740414</c:v>
                </c:pt>
                <c:pt idx="11">
                  <c:v>50.717562459242799</c:v>
                </c:pt>
                <c:pt idx="12">
                  <c:v>52.599180893088942</c:v>
                </c:pt>
                <c:pt idx="13">
                  <c:v>29.11470650787669</c:v>
                </c:pt>
                <c:pt idx="14">
                  <c:v>49.014624471929437</c:v>
                </c:pt>
                <c:pt idx="15">
                  <c:v>50.944389108740324</c:v>
                </c:pt>
                <c:pt idx="16">
                  <c:v>49.249190779504261</c:v>
                </c:pt>
                <c:pt idx="17">
                  <c:v>45.67959365373963</c:v>
                </c:pt>
                <c:pt idx="18">
                  <c:v>26.832800049791331</c:v>
                </c:pt>
                <c:pt idx="19">
                  <c:v>23.658811714296917</c:v>
                </c:pt>
                <c:pt idx="20">
                  <c:v>33.231314002214049</c:v>
                </c:pt>
                <c:pt idx="21">
                  <c:v>23.771070120499871</c:v>
                </c:pt>
                <c:pt idx="22">
                  <c:v>17.499855349649124</c:v>
                </c:pt>
                <c:pt idx="23">
                  <c:v>14.550980972241859</c:v>
                </c:pt>
                <c:pt idx="24">
                  <c:v>21.599417280222951</c:v>
                </c:pt>
                <c:pt idx="25">
                  <c:v>13.082413579933018</c:v>
                </c:pt>
                <c:pt idx="26">
                  <c:v>10.74608232450214</c:v>
                </c:pt>
                <c:pt idx="27">
                  <c:v>14.781436053724747</c:v>
                </c:pt>
                <c:pt idx="28">
                  <c:v>11.828861394805017</c:v>
                </c:pt>
                <c:pt idx="29">
                  <c:v>15.605465010967691</c:v>
                </c:pt>
                <c:pt idx="30">
                  <c:v>11.859525336504021</c:v>
                </c:pt>
                <c:pt idx="31">
                  <c:v>13.26996757052575</c:v>
                </c:pt>
                <c:pt idx="32">
                  <c:v>18.864580827509599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EA-4B5E-BB2B-80201214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243424"/>
        <c:axId val="439305608"/>
      </c:lineChart>
      <c:catAx>
        <c:axId val="99324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05608"/>
        <c:crosses val="autoZero"/>
        <c:auto val="1"/>
        <c:lblAlgn val="ctr"/>
        <c:lblOffset val="100"/>
        <c:noMultiLvlLbl val="0"/>
      </c:catAx>
      <c:valAx>
        <c:axId val="43930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9324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frá</a:t>
            </a:r>
            <a:r>
              <a:rPr lang="en-US" baseline="0"/>
              <a:t> iðnaði og efnanotkun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Talnagögn!$A$33</c:f>
              <c:strCache>
                <c:ptCount val="1"/>
                <c:pt idx="0">
                  <c:v>Steinefnaiðnaður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Talnagögn!$C$33:$AI$33</c:f>
              <c:numCache>
                <c:formatCode>0</c:formatCode>
                <c:ptCount val="33"/>
                <c:pt idx="0">
                  <c:v>52.256339687250005</c:v>
                </c:pt>
                <c:pt idx="1">
                  <c:v>48.627777945875003</c:v>
                </c:pt>
                <c:pt idx="2">
                  <c:v>45.670125973500006</c:v>
                </c:pt>
                <c:pt idx="3">
                  <c:v>39.654677162187504</c:v>
                </c:pt>
                <c:pt idx="4">
                  <c:v>37.353068341500006</c:v>
                </c:pt>
                <c:pt idx="5">
                  <c:v>37.842061164624994</c:v>
                </c:pt>
                <c:pt idx="6">
                  <c:v>41.755640560312507</c:v>
                </c:pt>
                <c:pt idx="7">
                  <c:v>46.51906850406251</c:v>
                </c:pt>
                <c:pt idx="8">
                  <c:v>54.358745967250002</c:v>
                </c:pt>
                <c:pt idx="9">
                  <c:v>61.405246905937503</c:v>
                </c:pt>
                <c:pt idx="10">
                  <c:v>65.449830021950021</c:v>
                </c:pt>
                <c:pt idx="11">
                  <c:v>58.659445362750006</c:v>
                </c:pt>
                <c:pt idx="12">
                  <c:v>39.313677956750006</c:v>
                </c:pt>
                <c:pt idx="13">
                  <c:v>32.975809699750002</c:v>
                </c:pt>
                <c:pt idx="14">
                  <c:v>50.813966560750004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20.143580462280003</c:v>
                </c:pt>
                <c:pt idx="22" formatCode="0.0">
                  <c:v>0.50936247647999999</c:v>
                </c:pt>
                <c:pt idx="23" formatCode="0.0">
                  <c:v>0.55272388644000003</c:v>
                </c:pt>
                <c:pt idx="24" formatCode="0.0">
                  <c:v>0.54749451240000002</c:v>
                </c:pt>
                <c:pt idx="25" formatCode="0.0">
                  <c:v>0.71654013156000007</c:v>
                </c:pt>
                <c:pt idx="26" formatCode="0.0">
                  <c:v>0.77397152472000008</c:v>
                </c:pt>
                <c:pt idx="27" formatCode="0.0">
                  <c:v>0.90232273404000007</c:v>
                </c:pt>
                <c:pt idx="28" formatCode="0.0">
                  <c:v>0.90521219079999993</c:v>
                </c:pt>
                <c:pt idx="29" formatCode="0.0">
                  <c:v>0.95699099012000011</c:v>
                </c:pt>
                <c:pt idx="30" formatCode="0.0">
                  <c:v>0.89499845720000004</c:v>
                </c:pt>
                <c:pt idx="31" formatCode="0.0">
                  <c:v>0.93069417912000008</c:v>
                </c:pt>
                <c:pt idx="32" formatCode="0.0">
                  <c:v>0.93590011000000006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6-4381-B2F1-3E39B54E562B}"/>
            </c:ext>
          </c:extLst>
        </c:ser>
        <c:ser>
          <c:idx val="1"/>
          <c:order val="1"/>
          <c:tx>
            <c:strRef>
              <c:f>Talnagögn!$A$34</c:f>
              <c:strCache>
                <c:ptCount val="1"/>
                <c:pt idx="0">
                  <c:v>Efnaiðnaður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Talnagögn!$C$34:$AI$34</c:f>
              <c:numCache>
                <c:formatCode>0</c:formatCode>
                <c:ptCount val="33"/>
                <c:pt idx="0">
                  <c:v>41.70030188679246</c:v>
                </c:pt>
                <c:pt idx="1">
                  <c:v>40.327981132075472</c:v>
                </c:pt>
                <c:pt idx="2">
                  <c:v>36.028622641509436</c:v>
                </c:pt>
                <c:pt idx="3">
                  <c:v>37.871999999999993</c:v>
                </c:pt>
                <c:pt idx="4">
                  <c:v>38.247415094339615</c:v>
                </c:pt>
                <c:pt idx="5">
                  <c:v>36.495358490566034</c:v>
                </c:pt>
                <c:pt idx="6">
                  <c:v>42.536811320754715</c:v>
                </c:pt>
                <c:pt idx="7">
                  <c:v>35.574018867924522</c:v>
                </c:pt>
                <c:pt idx="8">
                  <c:v>31.03041509433962</c:v>
                </c:pt>
                <c:pt idx="9">
                  <c:v>31.355952830188677</c:v>
                </c:pt>
                <c:pt idx="10">
                  <c:v>16.333707547169812</c:v>
                </c:pt>
                <c:pt idx="11">
                  <c:v>14.297971698113207</c:v>
                </c:pt>
                <c:pt idx="12" formatCode="0.0">
                  <c:v>0.45369811320754716</c:v>
                </c:pt>
                <c:pt idx="13" formatCode="0.0">
                  <c:v>0.47860377358490569</c:v>
                </c:pt>
                <c:pt idx="14" formatCode="0.0">
                  <c:v>0.38885584464161987</c:v>
                </c:pt>
                <c:pt idx="15" formatCode="0.0">
                  <c:v>0</c:v>
                </c:pt>
                <c:pt idx="16" formatCode="0.0">
                  <c:v>0</c:v>
                </c:pt>
                <c:pt idx="17" formatCode="0.0">
                  <c:v>0</c:v>
                </c:pt>
                <c:pt idx="18" formatCode="0.0">
                  <c:v>0</c:v>
                </c:pt>
                <c:pt idx="19" formatCode="0.0">
                  <c:v>0</c:v>
                </c:pt>
                <c:pt idx="20" formatCode="0.0">
                  <c:v>0</c:v>
                </c:pt>
                <c:pt idx="21" formatCode="0.0">
                  <c:v>0</c:v>
                </c:pt>
                <c:pt idx="22" formatCode="0.0">
                  <c:v>0</c:v>
                </c:pt>
                <c:pt idx="23" formatCode="0.0">
                  <c:v>0</c:v>
                </c:pt>
                <c:pt idx="24" formatCode="0.0">
                  <c:v>0</c:v>
                </c:pt>
                <c:pt idx="25" formatCode="0.0">
                  <c:v>0</c:v>
                </c:pt>
                <c:pt idx="26" formatCode="0.0">
                  <c:v>0</c:v>
                </c:pt>
                <c:pt idx="27" formatCode="0.0">
                  <c:v>0</c:v>
                </c:pt>
                <c:pt idx="28" formatCode="0.0">
                  <c:v>0</c:v>
                </c:pt>
                <c:pt idx="29" formatCode="0.0">
                  <c:v>0</c:v>
                </c:pt>
                <c:pt idx="30" formatCode="0.0">
                  <c:v>0</c:v>
                </c:pt>
                <c:pt idx="31" formatCode="0.0">
                  <c:v>0</c:v>
                </c:pt>
                <c:pt idx="32" formatCode="0.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6-4381-B2F1-3E39B54E562B}"/>
            </c:ext>
          </c:extLst>
        </c:ser>
        <c:ser>
          <c:idx val="2"/>
          <c:order val="2"/>
          <c:tx>
            <c:strRef>
              <c:f>Talnagögn!$A$29</c:f>
              <c:strCache>
                <c:ptCount val="1"/>
                <c:pt idx="0">
                  <c:v>Álframleiðsla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Talnagögn!$C$29:$AI$29</c:f>
              <c:numCache>
                <c:formatCode>0</c:formatCode>
                <c:ptCount val="33"/>
                <c:pt idx="0">
                  <c:v>584.02647277080598</c:v>
                </c:pt>
                <c:pt idx="1">
                  <c:v>511.273947602943</c:v>
                </c:pt>
                <c:pt idx="2">
                  <c:v>301.38514547007009</c:v>
                </c:pt>
                <c:pt idx="3">
                  <c:v>220.97402310838271</c:v>
                </c:pt>
                <c:pt idx="4">
                  <c:v>198.23658153612337</c:v>
                </c:pt>
                <c:pt idx="5">
                  <c:v>216.34383922975644</c:v>
                </c:pt>
                <c:pt idx="6">
                  <c:v>186.93379884741088</c:v>
                </c:pt>
                <c:pt idx="7">
                  <c:v>280.12409822292682</c:v>
                </c:pt>
                <c:pt idx="8">
                  <c:v>462.00564836059743</c:v>
                </c:pt>
                <c:pt idx="9">
                  <c:v>537.93035391162721</c:v>
                </c:pt>
                <c:pt idx="10">
                  <c:v>487.74535268246626</c:v>
                </c:pt>
                <c:pt idx="11">
                  <c:v>479.60292131211997</c:v>
                </c:pt>
                <c:pt idx="12">
                  <c:v>478.11541899358679</c:v>
                </c:pt>
                <c:pt idx="13">
                  <c:v>473.56894969857348</c:v>
                </c:pt>
                <c:pt idx="14">
                  <c:v>456.78557352619629</c:v>
                </c:pt>
                <c:pt idx="15">
                  <c:v>444.80851616708713</c:v>
                </c:pt>
                <c:pt idx="16">
                  <c:v>869.57185988485026</c:v>
                </c:pt>
                <c:pt idx="17">
                  <c:v>990.98126629758121</c:v>
                </c:pt>
                <c:pt idx="18">
                  <c:v>1556.7584922170536</c:v>
                </c:pt>
                <c:pt idx="19">
                  <c:v>1393.4018646112659</c:v>
                </c:pt>
                <c:pt idx="20">
                  <c:v>1391.9209450624717</c:v>
                </c:pt>
                <c:pt idx="21">
                  <c:v>1281.3105455922127</c:v>
                </c:pt>
                <c:pt idx="22">
                  <c:v>1328.7342410906138</c:v>
                </c:pt>
                <c:pt idx="23">
                  <c:v>1353.4714335748733</c:v>
                </c:pt>
                <c:pt idx="24">
                  <c:v>1368.5549133196287</c:v>
                </c:pt>
                <c:pt idx="25">
                  <c:v>1392.8009611325194</c:v>
                </c:pt>
                <c:pt idx="26">
                  <c:v>1354.0817500285532</c:v>
                </c:pt>
                <c:pt idx="27">
                  <c:v>1385.559079923195</c:v>
                </c:pt>
                <c:pt idx="28">
                  <c:v>1382.5326490562106</c:v>
                </c:pt>
                <c:pt idx="29">
                  <c:v>1363.2348061869016</c:v>
                </c:pt>
                <c:pt idx="30">
                  <c:v>1347.2027898796412</c:v>
                </c:pt>
                <c:pt idx="31">
                  <c:v>1361.0898434635815</c:v>
                </c:pt>
                <c:pt idx="32">
                  <c:v>1354.2007303406649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6-4381-B2F1-3E39B54E562B}"/>
            </c:ext>
          </c:extLst>
        </c:ser>
        <c:ser>
          <c:idx val="3"/>
          <c:order val="3"/>
          <c:tx>
            <c:strRef>
              <c:f>Talnagögn!$A$30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Talnagögn!$C$30:$AI$30</c:f>
              <c:numCache>
                <c:formatCode>0</c:formatCode>
                <c:ptCount val="33"/>
                <c:pt idx="0">
                  <c:v>210.55472170666667</c:v>
                </c:pt>
                <c:pt idx="1">
                  <c:v>176.80528261706667</c:v>
                </c:pt>
                <c:pt idx="2">
                  <c:v>188.28332888506674</c:v>
                </c:pt>
                <c:pt idx="3">
                  <c:v>238.53559058533341</c:v>
                </c:pt>
                <c:pt idx="4">
                  <c:v>232.49217533253341</c:v>
                </c:pt>
                <c:pt idx="5">
                  <c:v>245.96401927226668</c:v>
                </c:pt>
                <c:pt idx="6">
                  <c:v>235.22782835253329</c:v>
                </c:pt>
                <c:pt idx="7">
                  <c:v>257.17700316373327</c:v>
                </c:pt>
                <c:pt idx="8">
                  <c:v>198.58720348559996</c:v>
                </c:pt>
                <c:pt idx="9">
                  <c:v>257.83106455839993</c:v>
                </c:pt>
                <c:pt idx="10">
                  <c:v>365.65036656475542</c:v>
                </c:pt>
                <c:pt idx="11">
                  <c:v>386.08921316544843</c:v>
                </c:pt>
                <c:pt idx="12">
                  <c:v>403.9326403148857</c:v>
                </c:pt>
                <c:pt idx="13">
                  <c:v>402.47385277209042</c:v>
                </c:pt>
                <c:pt idx="14">
                  <c:v>401.96736076842336</c:v>
                </c:pt>
                <c:pt idx="15">
                  <c:v>379.94289400639997</c:v>
                </c:pt>
                <c:pt idx="16">
                  <c:v>381.71962690880014</c:v>
                </c:pt>
                <c:pt idx="17">
                  <c:v>401.35289110400004</c:v>
                </c:pt>
                <c:pt idx="18">
                  <c:v>351.97302632799983</c:v>
                </c:pt>
                <c:pt idx="19">
                  <c:v>353.35887106239988</c:v>
                </c:pt>
                <c:pt idx="20">
                  <c:v>372.5620256512002</c:v>
                </c:pt>
                <c:pt idx="21">
                  <c:v>380.41566972484725</c:v>
                </c:pt>
                <c:pt idx="22">
                  <c:v>413.43718523066923</c:v>
                </c:pt>
                <c:pt idx="23">
                  <c:v>409.50779191578886</c:v>
                </c:pt>
                <c:pt idx="24">
                  <c:v>372.27909117182412</c:v>
                </c:pt>
                <c:pt idx="25">
                  <c:v>404.56447331306254</c:v>
                </c:pt>
                <c:pt idx="26">
                  <c:v>409.12563724381266</c:v>
                </c:pt>
                <c:pt idx="27">
                  <c:v>431.82186025965416</c:v>
                </c:pt>
                <c:pt idx="28">
                  <c:v>455.77922710046619</c:v>
                </c:pt>
                <c:pt idx="29">
                  <c:v>432.40627007368812</c:v>
                </c:pt>
                <c:pt idx="30">
                  <c:v>418.71234892799316</c:v>
                </c:pt>
                <c:pt idx="31">
                  <c:v>476.02459170932525</c:v>
                </c:pt>
                <c:pt idx="32">
                  <c:v>517.72039053568778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76-4381-B2F1-3E39B54E562B}"/>
            </c:ext>
          </c:extLst>
        </c:ser>
        <c:ser>
          <c:idx val="4"/>
          <c:order val="4"/>
          <c:tx>
            <c:strRef>
              <c:f>Talnagögn!$A$35</c:f>
              <c:strCache>
                <c:ptCount val="1"/>
                <c:pt idx="0">
                  <c:v>Smurefni og leysiefni</c:v>
                </c:pt>
              </c:strCache>
            </c:strRef>
          </c:tx>
          <c:spPr>
            <a:ln w="2857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Talnagögn!$C$35:$AI$35</c:f>
              <c:numCache>
                <c:formatCode>0.0</c:formatCode>
                <c:ptCount val="33"/>
                <c:pt idx="0">
                  <c:v>7.206776231182964</c:v>
                </c:pt>
                <c:pt idx="1">
                  <c:v>7.0630660553190694</c:v>
                </c:pt>
                <c:pt idx="2">
                  <c:v>7.2171050495464266</c:v>
                </c:pt>
                <c:pt idx="3">
                  <c:v>7.4672272358362264</c:v>
                </c:pt>
                <c:pt idx="4">
                  <c:v>7.3882890411998261</c:v>
                </c:pt>
                <c:pt idx="5">
                  <c:v>7.9070124583546262</c:v>
                </c:pt>
                <c:pt idx="6">
                  <c:v>7.8675185566546268</c:v>
                </c:pt>
                <c:pt idx="7">
                  <c:v>7.7572810040485241</c:v>
                </c:pt>
                <c:pt idx="8">
                  <c:v>7.9086236420014266</c:v>
                </c:pt>
                <c:pt idx="9">
                  <c:v>7.4550869371589918</c:v>
                </c:pt>
                <c:pt idx="10">
                  <c:v>7.8289463610098959</c:v>
                </c:pt>
                <c:pt idx="11">
                  <c:v>6.9471832752721312</c:v>
                </c:pt>
                <c:pt idx="12">
                  <c:v>7.2052673188388239</c:v>
                </c:pt>
                <c:pt idx="13">
                  <c:v>6.8720142362793659</c:v>
                </c:pt>
                <c:pt idx="14">
                  <c:v>7.6655485229506084</c:v>
                </c:pt>
                <c:pt idx="15">
                  <c:v>7.4341606568941927</c:v>
                </c:pt>
                <c:pt idx="16">
                  <c:v>8.2054992244116232</c:v>
                </c:pt>
                <c:pt idx="17">
                  <c:v>7.6927916236605736</c:v>
                </c:pt>
                <c:pt idx="18">
                  <c:v>6.9575861340347682</c:v>
                </c:pt>
                <c:pt idx="19">
                  <c:v>6.3444860859514307</c:v>
                </c:pt>
                <c:pt idx="20">
                  <c:v>5.7617376492531918</c:v>
                </c:pt>
                <c:pt idx="21">
                  <c:v>5.9905454330481334</c:v>
                </c:pt>
                <c:pt idx="22">
                  <c:v>5.8637791461106019</c:v>
                </c:pt>
                <c:pt idx="23">
                  <c:v>5.8301507569469955</c:v>
                </c:pt>
                <c:pt idx="24">
                  <c:v>5.8983020301931415</c:v>
                </c:pt>
                <c:pt idx="25">
                  <c:v>6.2546366057623839</c:v>
                </c:pt>
                <c:pt idx="26">
                  <c:v>6.3388103976778325</c:v>
                </c:pt>
                <c:pt idx="27">
                  <c:v>6.1790340842575979</c:v>
                </c:pt>
                <c:pt idx="28">
                  <c:v>6.8088915858765553</c:v>
                </c:pt>
                <c:pt idx="29">
                  <c:v>6.1767924772824632</c:v>
                </c:pt>
                <c:pt idx="30">
                  <c:v>6.4714213841691013</c:v>
                </c:pt>
                <c:pt idx="31">
                  <c:v>6.3907808728112787</c:v>
                </c:pt>
                <c:pt idx="32">
                  <c:v>6.492842348146989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76-4381-B2F1-3E39B54E562B}"/>
            </c:ext>
          </c:extLst>
        </c:ser>
        <c:ser>
          <c:idx val="5"/>
          <c:order val="5"/>
          <c:tx>
            <c:strRef>
              <c:f>Talnagögn!$A$31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Talnagögn!$C$31:$AI$31</c:f>
              <c:numCache>
                <c:formatCode>0.0</c:formatCode>
                <c:ptCount val="33"/>
                <c:pt idx="0">
                  <c:v>0.3136436345662052</c:v>
                </c:pt>
                <c:pt idx="1">
                  <c:v>0.62991539770890148</c:v>
                </c:pt>
                <c:pt idx="2">
                  <c:v>0.63747209911613834</c:v>
                </c:pt>
                <c:pt idx="3">
                  <c:v>1.4353606018129821</c:v>
                </c:pt>
                <c:pt idx="4">
                  <c:v>1.8489152543969434</c:v>
                </c:pt>
                <c:pt idx="5">
                  <c:v>3.1482548631421956</c:v>
                </c:pt>
                <c:pt idx="6" formatCode="0">
                  <c:v>10.086670059136353</c:v>
                </c:pt>
                <c:pt idx="7" formatCode="0">
                  <c:v>16.132889712307577</c:v>
                </c:pt>
                <c:pt idx="8" formatCode="0">
                  <c:v>25.456069519465085</c:v>
                </c:pt>
                <c:pt idx="9" formatCode="0">
                  <c:v>36.983390757986719</c:v>
                </c:pt>
                <c:pt idx="10" formatCode="0">
                  <c:v>42.966301653629273</c:v>
                </c:pt>
                <c:pt idx="11" formatCode="0">
                  <c:v>39.798059479622438</c:v>
                </c:pt>
                <c:pt idx="12" formatCode="0">
                  <c:v>44.624075684904028</c:v>
                </c:pt>
                <c:pt idx="13" formatCode="0">
                  <c:v>45.10631741308412</c:v>
                </c:pt>
                <c:pt idx="14" formatCode="0">
                  <c:v>52.140957248435534</c:v>
                </c:pt>
                <c:pt idx="15" formatCode="0">
                  <c:v>57.201241406144838</c:v>
                </c:pt>
                <c:pt idx="16" formatCode="0">
                  <c:v>66.268728117954964</c:v>
                </c:pt>
                <c:pt idx="17" formatCode="0">
                  <c:v>66.94139885551283</c:v>
                </c:pt>
                <c:pt idx="18" formatCode="0">
                  <c:v>65.619674949677176</c:v>
                </c:pt>
                <c:pt idx="19" formatCode="0">
                  <c:v>78.829435222958907</c:v>
                </c:pt>
                <c:pt idx="20" formatCode="0">
                  <c:v>106.87546228501043</c:v>
                </c:pt>
                <c:pt idx="21" formatCode="0">
                  <c:v>131.61915800608736</c:v>
                </c:pt>
                <c:pt idx="22" formatCode="0">
                  <c:v>136.95056815387605</c:v>
                </c:pt>
                <c:pt idx="23" formatCode="0">
                  <c:v>167.27422349496186</c:v>
                </c:pt>
                <c:pt idx="24" formatCode="0">
                  <c:v>165.02627999242492</c:v>
                </c:pt>
                <c:pt idx="25" formatCode="0">
                  <c:v>157.06763103980509</c:v>
                </c:pt>
                <c:pt idx="26" formatCode="0">
                  <c:v>174.1149963303329</c:v>
                </c:pt>
                <c:pt idx="27" formatCode="0">
                  <c:v>164.90471085884224</c:v>
                </c:pt>
                <c:pt idx="28" formatCode="0">
                  <c:v>183.06444954330567</c:v>
                </c:pt>
                <c:pt idx="29" formatCode="0">
                  <c:v>194.84371597461339</c:v>
                </c:pt>
                <c:pt idx="30" formatCode="0">
                  <c:v>198.8403998852159</c:v>
                </c:pt>
                <c:pt idx="31" formatCode="0">
                  <c:v>162.86276758484681</c:v>
                </c:pt>
                <c:pt idx="32" formatCode="0">
                  <c:v>133.66393155452312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76-4381-B2F1-3E39B54E562B}"/>
            </c:ext>
          </c:extLst>
        </c:ser>
        <c:ser>
          <c:idx val="6"/>
          <c:order val="6"/>
          <c:tx>
            <c:strRef>
              <c:f>Talnagögn!$A$36</c:f>
              <c:strCache>
                <c:ptCount val="1"/>
                <c:pt idx="0">
                  <c:v>Efnanotkun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Talnagögn!$C$36:$AI$36</c:f>
              <c:numCache>
                <c:formatCode>0.0</c:formatCode>
                <c:ptCount val="33"/>
                <c:pt idx="0">
                  <c:v>6.6053975182669991</c:v>
                </c:pt>
                <c:pt idx="1">
                  <c:v>6.265178381396999</c:v>
                </c:pt>
                <c:pt idx="2">
                  <c:v>5.7839066949539992</c:v>
                </c:pt>
                <c:pt idx="3">
                  <c:v>5.7039417306749991</c:v>
                </c:pt>
                <c:pt idx="4">
                  <c:v>5.319691795472</c:v>
                </c:pt>
                <c:pt idx="5">
                  <c:v>5.3247947336829995</c:v>
                </c:pt>
                <c:pt idx="6">
                  <c:v>5.7058375092599993</c:v>
                </c:pt>
                <c:pt idx="7">
                  <c:v>5.7276732867549995</c:v>
                </c:pt>
                <c:pt idx="8">
                  <c:v>5.8608430059709997</c:v>
                </c:pt>
                <c:pt idx="9">
                  <c:v>6.015735017331</c:v>
                </c:pt>
                <c:pt idx="10">
                  <c:v>5.7997762155690005</c:v>
                </c:pt>
                <c:pt idx="11">
                  <c:v>5.5831415448829995</c:v>
                </c:pt>
                <c:pt idx="12">
                  <c:v>5.2976272254139998</c:v>
                </c:pt>
                <c:pt idx="13">
                  <c:v>5.2618930265659998</c:v>
                </c:pt>
                <c:pt idx="14">
                  <c:v>5.0310061770269989</c:v>
                </c:pt>
                <c:pt idx="15">
                  <c:v>6.1249503699850001</c:v>
                </c:pt>
                <c:pt idx="16">
                  <c:v>6.4598948223980006</c:v>
                </c:pt>
                <c:pt idx="17">
                  <c:v>7.174998352177</c:v>
                </c:pt>
                <c:pt idx="18">
                  <c:v>6.8070451857169987</c:v>
                </c:pt>
                <c:pt idx="19">
                  <c:v>6.3887432787699989</c:v>
                </c:pt>
                <c:pt idx="20">
                  <c:v>8.322169499888</c:v>
                </c:pt>
                <c:pt idx="21">
                  <c:v>6.7547153163149991</c:v>
                </c:pt>
                <c:pt idx="22">
                  <c:v>9.0477678291189996</c:v>
                </c:pt>
                <c:pt idx="23">
                  <c:v>6.4409283908556665</c:v>
                </c:pt>
                <c:pt idx="24">
                  <c:v>5.354709064453</c:v>
                </c:pt>
                <c:pt idx="25">
                  <c:v>4.5731591168524997</c:v>
                </c:pt>
                <c:pt idx="26">
                  <c:v>3.7719307414459999</c:v>
                </c:pt>
                <c:pt idx="27">
                  <c:v>5.0215601703349995</c:v>
                </c:pt>
                <c:pt idx="28">
                  <c:v>6.7073056823840007</c:v>
                </c:pt>
                <c:pt idx="29">
                  <c:v>4.8898993327230009</c:v>
                </c:pt>
                <c:pt idx="30">
                  <c:v>5.8209243781</c:v>
                </c:pt>
                <c:pt idx="31">
                  <c:v>5.0095777391020002</c:v>
                </c:pt>
                <c:pt idx="32">
                  <c:v>4.1827243816669988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76-4381-B2F1-3E39B54E5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469392"/>
        <c:axId val="431469752"/>
      </c:lineChart>
      <c:catAx>
        <c:axId val="431469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752"/>
        <c:crosses val="autoZero"/>
        <c:auto val="1"/>
        <c:lblAlgn val="ctr"/>
        <c:lblOffset val="100"/>
        <c:noMultiLvlLbl val="0"/>
      </c:catAx>
      <c:valAx>
        <c:axId val="43146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146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landbúnaði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Talnagögn!$A$40</c:f>
              <c:strCache>
                <c:ptCount val="1"/>
                <c:pt idx="0">
                  <c:v>Iðragerjun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Talnagögn!$C$40:$AI$40</c:f>
              <c:numCache>
                <c:formatCode>0</c:formatCode>
                <c:ptCount val="33"/>
                <c:pt idx="0">
                  <c:v>391.10421769976415</c:v>
                </c:pt>
                <c:pt idx="1">
                  <c:v>379.74345312020779</c:v>
                </c:pt>
                <c:pt idx="2">
                  <c:v>372.83184943394423</c:v>
                </c:pt>
                <c:pt idx="3">
                  <c:v>370.64603554145742</c:v>
                </c:pt>
                <c:pt idx="4">
                  <c:v>371.35340775947316</c:v>
                </c:pt>
                <c:pt idx="5">
                  <c:v>356.53906830796939</c:v>
                </c:pt>
                <c:pt idx="6">
                  <c:v>360.79356739710499</c:v>
                </c:pt>
                <c:pt idx="7">
                  <c:v>356.55831746060034</c:v>
                </c:pt>
                <c:pt idx="8">
                  <c:v>363.82887056956025</c:v>
                </c:pt>
                <c:pt idx="9">
                  <c:v>358.7828883878567</c:v>
                </c:pt>
                <c:pt idx="10">
                  <c:v>345.10490707420837</c:v>
                </c:pt>
                <c:pt idx="11">
                  <c:v>345.40663528150668</c:v>
                </c:pt>
                <c:pt idx="12">
                  <c:v>337.58770630681204</c:v>
                </c:pt>
                <c:pt idx="13">
                  <c:v>332.63799930142534</c:v>
                </c:pt>
                <c:pt idx="14">
                  <c:v>326.68747687991709</c:v>
                </c:pt>
                <c:pt idx="15">
                  <c:v>329.04486225640539</c:v>
                </c:pt>
                <c:pt idx="16">
                  <c:v>336.38070862999018</c:v>
                </c:pt>
                <c:pt idx="17">
                  <c:v>342.38466466372358</c:v>
                </c:pt>
                <c:pt idx="18">
                  <c:v>346.71145371589557</c:v>
                </c:pt>
                <c:pt idx="19">
                  <c:v>352.49140385827144</c:v>
                </c:pt>
                <c:pt idx="20">
                  <c:v>352.08843561105869</c:v>
                </c:pt>
                <c:pt idx="21">
                  <c:v>350.60155495865888</c:v>
                </c:pt>
                <c:pt idx="22">
                  <c:v>343.07774117958581</c:v>
                </c:pt>
                <c:pt idx="23">
                  <c:v>335.52386428861291</c:v>
                </c:pt>
                <c:pt idx="24">
                  <c:v>354.5266835441796</c:v>
                </c:pt>
                <c:pt idx="25">
                  <c:v>357.60773872953808</c:v>
                </c:pt>
                <c:pt idx="26">
                  <c:v>359.95309435965697</c:v>
                </c:pt>
                <c:pt idx="27">
                  <c:v>352.295690372568</c:v>
                </c:pt>
                <c:pt idx="28">
                  <c:v>341.15509966226671</c:v>
                </c:pt>
                <c:pt idx="29">
                  <c:v>330.81726304438155</c:v>
                </c:pt>
                <c:pt idx="30">
                  <c:v>325.54067979019385</c:v>
                </c:pt>
                <c:pt idx="31">
                  <c:v>324.05640408300906</c:v>
                </c:pt>
                <c:pt idx="32">
                  <c:v>316.87068139342125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3-47A9-ADE5-4262B7529B9D}"/>
            </c:ext>
          </c:extLst>
        </c:ser>
        <c:ser>
          <c:idx val="1"/>
          <c:order val="1"/>
          <c:tx>
            <c:strRef>
              <c:f>Talnagögn!$A$41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Talnagögn!$C$41:$AI$41</c:f>
              <c:numCache>
                <c:formatCode>0</c:formatCode>
                <c:ptCount val="33"/>
                <c:pt idx="0">
                  <c:v>106.82331497093315</c:v>
                </c:pt>
                <c:pt idx="1">
                  <c:v>102.09679586711565</c:v>
                </c:pt>
                <c:pt idx="2">
                  <c:v>93.576072371264047</c:v>
                </c:pt>
                <c:pt idx="3">
                  <c:v>92.90011886634403</c:v>
                </c:pt>
                <c:pt idx="4">
                  <c:v>91.006405467579157</c:v>
                </c:pt>
                <c:pt idx="5">
                  <c:v>88.658933094667248</c:v>
                </c:pt>
                <c:pt idx="6">
                  <c:v>89.19593703197144</c:v>
                </c:pt>
                <c:pt idx="7">
                  <c:v>87.040558126365354</c:v>
                </c:pt>
                <c:pt idx="8">
                  <c:v>89.426172946805053</c:v>
                </c:pt>
                <c:pt idx="9">
                  <c:v>86.829809390054564</c:v>
                </c:pt>
                <c:pt idx="10">
                  <c:v>87.132513901378061</c:v>
                </c:pt>
                <c:pt idx="11">
                  <c:v>84.367964545967794</c:v>
                </c:pt>
                <c:pt idx="12">
                  <c:v>82.793761108717078</c:v>
                </c:pt>
                <c:pt idx="13">
                  <c:v>81.056948215604649</c:v>
                </c:pt>
                <c:pt idx="14">
                  <c:v>79.179008134867388</c:v>
                </c:pt>
                <c:pt idx="15">
                  <c:v>80.15338202097162</c:v>
                </c:pt>
                <c:pt idx="16">
                  <c:v>83.750370505736399</c:v>
                </c:pt>
                <c:pt idx="17">
                  <c:v>85.778428491486977</c:v>
                </c:pt>
                <c:pt idx="18">
                  <c:v>86.451420748884971</c:v>
                </c:pt>
                <c:pt idx="19">
                  <c:v>87.712861513755342</c:v>
                </c:pt>
                <c:pt idx="20">
                  <c:v>83.00263069027892</c:v>
                </c:pt>
                <c:pt idx="21">
                  <c:v>84.309343634031023</c:v>
                </c:pt>
                <c:pt idx="22">
                  <c:v>79.739552904968548</c:v>
                </c:pt>
                <c:pt idx="23">
                  <c:v>76.098300756488982</c:v>
                </c:pt>
                <c:pt idx="24">
                  <c:v>82.185350512578623</c:v>
                </c:pt>
                <c:pt idx="25">
                  <c:v>82.846764119840344</c:v>
                </c:pt>
                <c:pt idx="26">
                  <c:v>83.550904869861654</c:v>
                </c:pt>
                <c:pt idx="27">
                  <c:v>81.71525565497528</c:v>
                </c:pt>
                <c:pt idx="28">
                  <c:v>79.199757770351567</c:v>
                </c:pt>
                <c:pt idx="29">
                  <c:v>77.350933127879131</c:v>
                </c:pt>
                <c:pt idx="30">
                  <c:v>75.346114423584055</c:v>
                </c:pt>
                <c:pt idx="31">
                  <c:v>75.474656664357852</c:v>
                </c:pt>
                <c:pt idx="32">
                  <c:v>74.215990971712003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3-47A9-ADE5-4262B7529B9D}"/>
            </c:ext>
          </c:extLst>
        </c:ser>
        <c:ser>
          <c:idx val="2"/>
          <c:order val="2"/>
          <c:tx>
            <c:strRef>
              <c:f>Talnagögn!$A$42</c:f>
              <c:strCache>
                <c:ptCount val="1"/>
                <c:pt idx="0">
                  <c:v>Nytjajarðvegur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Talnagögn!$C$42:$AI$42</c:f>
              <c:numCache>
                <c:formatCode>0</c:formatCode>
                <c:ptCount val="33"/>
                <c:pt idx="0">
                  <c:v>196.04503035960738</c:v>
                </c:pt>
                <c:pt idx="1">
                  <c:v>192.73839407231853</c:v>
                </c:pt>
                <c:pt idx="2">
                  <c:v>186.58795226735489</c:v>
                </c:pt>
                <c:pt idx="3">
                  <c:v>190.50216981777109</c:v>
                </c:pt>
                <c:pt idx="4">
                  <c:v>195.07658481898613</c:v>
                </c:pt>
                <c:pt idx="5">
                  <c:v>189.82213506026758</c:v>
                </c:pt>
                <c:pt idx="6">
                  <c:v>197.37758681466445</c:v>
                </c:pt>
                <c:pt idx="7">
                  <c:v>194.72233820994916</c:v>
                </c:pt>
                <c:pt idx="8">
                  <c:v>198.27954804521957</c:v>
                </c:pt>
                <c:pt idx="9">
                  <c:v>203.00986720540402</c:v>
                </c:pt>
                <c:pt idx="10">
                  <c:v>201.26813090329691</c:v>
                </c:pt>
                <c:pt idx="11">
                  <c:v>200.46581791079166</c:v>
                </c:pt>
                <c:pt idx="12">
                  <c:v>193.56473387627364</c:v>
                </c:pt>
                <c:pt idx="13">
                  <c:v>190.3280392561621</c:v>
                </c:pt>
                <c:pt idx="14">
                  <c:v>189.61631044163749</c:v>
                </c:pt>
                <c:pt idx="15">
                  <c:v>189.1325470523945</c:v>
                </c:pt>
                <c:pt idx="16">
                  <c:v>204.44239903162128</c:v>
                </c:pt>
                <c:pt idx="17">
                  <c:v>213.42217213612693</c:v>
                </c:pt>
                <c:pt idx="18">
                  <c:v>221.91100240553885</c:v>
                </c:pt>
                <c:pt idx="19">
                  <c:v>206.39289766837697</c:v>
                </c:pt>
                <c:pt idx="20">
                  <c:v>199.95688691241384</c:v>
                </c:pt>
                <c:pt idx="21">
                  <c:v>198.11306413706603</c:v>
                </c:pt>
                <c:pt idx="22">
                  <c:v>205.17594449595288</c:v>
                </c:pt>
                <c:pt idx="23">
                  <c:v>200.69978626181734</c:v>
                </c:pt>
                <c:pt idx="24">
                  <c:v>219.56072137753443</c:v>
                </c:pt>
                <c:pt idx="25">
                  <c:v>205.26560161647603</c:v>
                </c:pt>
                <c:pt idx="26">
                  <c:v>201.81057888483895</c:v>
                </c:pt>
                <c:pt idx="27">
                  <c:v>211.38304127850802</c:v>
                </c:pt>
                <c:pt idx="28">
                  <c:v>202.07594150233547</c:v>
                </c:pt>
                <c:pt idx="29">
                  <c:v>192.92309528306683</c:v>
                </c:pt>
                <c:pt idx="30">
                  <c:v>198.24940397115486</c:v>
                </c:pt>
                <c:pt idx="31">
                  <c:v>203.12650935672625</c:v>
                </c:pt>
                <c:pt idx="32">
                  <c:v>198.35952386345463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3-47A9-ADE5-4262B7529B9D}"/>
            </c:ext>
          </c:extLst>
        </c:ser>
        <c:ser>
          <c:idx val="3"/>
          <c:order val="3"/>
          <c:tx>
            <c:strRef>
              <c:f>Talnagögn!$A$43</c:f>
              <c:strCache>
                <c:ptCount val="1"/>
                <c:pt idx="0">
                  <c:v>Kölkun og CO2-losun frá áburði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Talnagögn!$C$43:$AI$43</c:f>
              <c:numCache>
                <c:formatCode>0.0000</c:formatCode>
                <c:ptCount val="33"/>
                <c:pt idx="0" formatCode="0.000">
                  <c:v>2.3099999999999999E-2</c:v>
                </c:pt>
                <c:pt idx="1">
                  <c:v>9.2492400000000006E-3</c:v>
                </c:pt>
                <c:pt idx="2" formatCode="0.000">
                  <c:v>3.2451320000000006E-2</c:v>
                </c:pt>
                <c:pt idx="3" formatCode="0.000">
                  <c:v>2.2004839999999998E-2</c:v>
                </c:pt>
                <c:pt idx="4">
                  <c:v>8.7999999999999988E-3</c:v>
                </c:pt>
                <c:pt idx="5" formatCode="0.0">
                  <c:v>2.4369458069135801</c:v>
                </c:pt>
                <c:pt idx="6" formatCode="0.0">
                  <c:v>2.6508298965432116</c:v>
                </c:pt>
                <c:pt idx="7" formatCode="0.0">
                  <c:v>2.5593616019753092</c:v>
                </c:pt>
                <c:pt idx="8" formatCode="0.0">
                  <c:v>2.5464230488888897</c:v>
                </c:pt>
                <c:pt idx="9" formatCode="0.0">
                  <c:v>2.7616834585185188</c:v>
                </c:pt>
                <c:pt idx="10" formatCode="0.0">
                  <c:v>2.7621307511111111</c:v>
                </c:pt>
                <c:pt idx="11" formatCode="0.0">
                  <c:v>2.6959684128395072</c:v>
                </c:pt>
                <c:pt idx="12" formatCode="0.0">
                  <c:v>2.4154087303703711</c:v>
                </c:pt>
                <c:pt idx="13" formatCode="0.0">
                  <c:v>4.6716002340740737</c:v>
                </c:pt>
                <c:pt idx="14" formatCode="0.0">
                  <c:v>4.779621988641976</c:v>
                </c:pt>
                <c:pt idx="15" formatCode="0.0">
                  <c:v>4.5326526558024689</c:v>
                </c:pt>
                <c:pt idx="16" formatCode="0.0">
                  <c:v>4.4245318740740744</c:v>
                </c:pt>
                <c:pt idx="17" formatCode="0.0">
                  <c:v>4.0608959424240698</c:v>
                </c:pt>
                <c:pt idx="18" formatCode="0.0">
                  <c:v>7.018974987308642</c:v>
                </c:pt>
                <c:pt idx="19" formatCode="0.0">
                  <c:v>5.7231211653054324</c:v>
                </c:pt>
                <c:pt idx="20" formatCode="0.0">
                  <c:v>3.3200173570168667</c:v>
                </c:pt>
                <c:pt idx="21" formatCode="0.0">
                  <c:v>3.3116244576399865</c:v>
                </c:pt>
                <c:pt idx="22" formatCode="0.0">
                  <c:v>3.1318885840689332</c:v>
                </c:pt>
                <c:pt idx="23" formatCode="0.0">
                  <c:v>2.9455943074066662</c:v>
                </c:pt>
                <c:pt idx="24" formatCode="0.0">
                  <c:v>3.0499577376106668</c:v>
                </c:pt>
                <c:pt idx="25" formatCode="0.0">
                  <c:v>2.7669514469197329</c:v>
                </c:pt>
                <c:pt idx="26" formatCode="0.0">
                  <c:v>3.0115101924878669</c:v>
                </c:pt>
                <c:pt idx="27" formatCode="0.0">
                  <c:v>3.6940224201653669</c:v>
                </c:pt>
                <c:pt idx="28" formatCode="0.0">
                  <c:v>3.8024159394697667</c:v>
                </c:pt>
                <c:pt idx="29" formatCode="0.0">
                  <c:v>7.6769784301432935</c:v>
                </c:pt>
                <c:pt idx="30" formatCode="0.0">
                  <c:v>8.8329159904071606</c:v>
                </c:pt>
                <c:pt idx="31" formatCode="0.0">
                  <c:v>9.197463807637325</c:v>
                </c:pt>
                <c:pt idx="32" formatCode="0.0">
                  <c:v>6.535753746866666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3-47A9-ADE5-4262B7529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398384"/>
        <c:axId val="439399464"/>
      </c:lineChart>
      <c:catAx>
        <c:axId val="43939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9464"/>
        <c:crosses val="autoZero"/>
        <c:auto val="1"/>
        <c:lblAlgn val="ctr"/>
        <c:lblOffset val="100"/>
        <c:noMultiLvlLbl val="0"/>
      </c:catAx>
      <c:valAx>
        <c:axId val="43939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93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landbúnaði á Íslandi</a:t>
            </a:r>
          </a:p>
          <a:p>
            <a:pPr>
              <a:defRPr/>
            </a:pPr>
            <a:r>
              <a:rPr lang="en-US" baseline="0"/>
              <a:t>1990-2022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Talnagögn!$A$50</c:f>
              <c:strCache>
                <c:ptCount val="1"/>
                <c:pt idx="0">
                  <c:v>Áburðarnotkun í landbúnaði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Talnagögn!$C$50:$AI$50</c:f>
              <c:numCache>
                <c:formatCode>0</c:formatCode>
                <c:ptCount val="33"/>
                <c:pt idx="0">
                  <c:v>150.65157607191762</c:v>
                </c:pt>
                <c:pt idx="1">
                  <c:v>144.84539528291191</c:v>
                </c:pt>
                <c:pt idx="2">
                  <c:v>136.82404305899323</c:v>
                </c:pt>
                <c:pt idx="3">
                  <c:v>139.66966924715845</c:v>
                </c:pt>
                <c:pt idx="4">
                  <c:v>142.28380027971761</c:v>
                </c:pt>
                <c:pt idx="5">
                  <c:v>138.53169874821918</c:v>
                </c:pt>
                <c:pt idx="6">
                  <c:v>145.16706798986195</c:v>
                </c:pt>
                <c:pt idx="7">
                  <c:v>141.62197976435161</c:v>
                </c:pt>
                <c:pt idx="8">
                  <c:v>143.66822846686708</c:v>
                </c:pt>
                <c:pt idx="9">
                  <c:v>148.15331086734156</c:v>
                </c:pt>
                <c:pt idx="10">
                  <c:v>145.99819797798327</c:v>
                </c:pt>
                <c:pt idx="11">
                  <c:v>144.73029395188487</c:v>
                </c:pt>
                <c:pt idx="12">
                  <c:v>136.67613463321479</c:v>
                </c:pt>
                <c:pt idx="13">
                  <c:v>134.49600298694901</c:v>
                </c:pt>
                <c:pt idx="14">
                  <c:v>132.12666477594615</c:v>
                </c:pt>
                <c:pt idx="15">
                  <c:v>130.21347427448845</c:v>
                </c:pt>
                <c:pt idx="16">
                  <c:v>145.18695847349022</c:v>
                </c:pt>
                <c:pt idx="17">
                  <c:v>153.63800975912616</c:v>
                </c:pt>
                <c:pt idx="18">
                  <c:v>164.65656519593512</c:v>
                </c:pt>
                <c:pt idx="19">
                  <c:v>147.63229974037083</c:v>
                </c:pt>
                <c:pt idx="20">
                  <c:v>138.83664233394956</c:v>
                </c:pt>
                <c:pt idx="21">
                  <c:v>137.05421854390431</c:v>
                </c:pt>
                <c:pt idx="22">
                  <c:v>143.68691612389821</c:v>
                </c:pt>
                <c:pt idx="23">
                  <c:v>139.27900495240516</c:v>
                </c:pt>
                <c:pt idx="24">
                  <c:v>158.05580773990405</c:v>
                </c:pt>
                <c:pt idx="25">
                  <c:v>143.4020588428879</c:v>
                </c:pt>
                <c:pt idx="26">
                  <c:v>139.99787175113607</c:v>
                </c:pt>
                <c:pt idx="27">
                  <c:v>150.06882814539395</c:v>
                </c:pt>
                <c:pt idx="28">
                  <c:v>140.77384489567015</c:v>
                </c:pt>
                <c:pt idx="29">
                  <c:v>135.00350753763041</c:v>
                </c:pt>
                <c:pt idx="30">
                  <c:v>140.53865601869481</c:v>
                </c:pt>
                <c:pt idx="31">
                  <c:v>144.8376773706938</c:v>
                </c:pt>
                <c:pt idx="32">
                  <c:v>136.29188630478421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FD55-44DD-B07F-D48DEB0634F8}"/>
            </c:ext>
          </c:extLst>
        </c:ser>
        <c:ser>
          <c:idx val="2"/>
          <c:order val="1"/>
          <c:tx>
            <c:strRef>
              <c:f>Talnagögn!$A$51</c:f>
              <c:strCache>
                <c:ptCount val="1"/>
                <c:pt idx="0">
                  <c:v>Nautgripir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Talnagögn!$C$51:$AI$51</c:f>
              <c:numCache>
                <c:formatCode>0</c:formatCode>
                <c:ptCount val="33"/>
                <c:pt idx="0">
                  <c:v>192.34187398457098</c:v>
                </c:pt>
                <c:pt idx="1">
                  <c:v>195.31765115897969</c:v>
                </c:pt>
                <c:pt idx="2">
                  <c:v>197.19559740806235</c:v>
                </c:pt>
                <c:pt idx="3">
                  <c:v>192.4563354079325</c:v>
                </c:pt>
                <c:pt idx="4">
                  <c:v>188.24152016992971</c:v>
                </c:pt>
                <c:pt idx="5">
                  <c:v>188.57483460113258</c:v>
                </c:pt>
                <c:pt idx="6">
                  <c:v>190.90444909464222</c:v>
                </c:pt>
                <c:pt idx="7">
                  <c:v>181.247552798725</c:v>
                </c:pt>
                <c:pt idx="8">
                  <c:v>183.71622293460467</c:v>
                </c:pt>
                <c:pt idx="9">
                  <c:v>179.21623115148884</c:v>
                </c:pt>
                <c:pt idx="10">
                  <c:v>173.9449837040724</c:v>
                </c:pt>
                <c:pt idx="11">
                  <c:v>170.39044901013355</c:v>
                </c:pt>
                <c:pt idx="12">
                  <c:v>164.24614240226947</c:v>
                </c:pt>
                <c:pt idx="13">
                  <c:v>160.31778640928718</c:v>
                </c:pt>
                <c:pt idx="14">
                  <c:v>156.6538241728075</c:v>
                </c:pt>
                <c:pt idx="15">
                  <c:v>158.14725800532102</c:v>
                </c:pt>
                <c:pt idx="16">
                  <c:v>165.55317003946203</c:v>
                </c:pt>
                <c:pt idx="17">
                  <c:v>171.72017846788845</c:v>
                </c:pt>
                <c:pt idx="18">
                  <c:v>174.84871732933399</c:v>
                </c:pt>
                <c:pt idx="19">
                  <c:v>177.19526949045934</c:v>
                </c:pt>
                <c:pt idx="20">
                  <c:v>172.57789655256499</c:v>
                </c:pt>
                <c:pt idx="21">
                  <c:v>171.97318731151731</c:v>
                </c:pt>
                <c:pt idx="22">
                  <c:v>164.43664539933278</c:v>
                </c:pt>
                <c:pt idx="23">
                  <c:v>160.43567427365761</c:v>
                </c:pt>
                <c:pt idx="24">
                  <c:v>173.48474360955424</c:v>
                </c:pt>
                <c:pt idx="25">
                  <c:v>183.57759997233285</c:v>
                </c:pt>
                <c:pt idx="26">
                  <c:v>185.17846537887112</c:v>
                </c:pt>
                <c:pt idx="27">
                  <c:v>185.12903520936717</c:v>
                </c:pt>
                <c:pt idx="28">
                  <c:v>185.80655718420169</c:v>
                </c:pt>
                <c:pt idx="29">
                  <c:v>186.32374303836005</c:v>
                </c:pt>
                <c:pt idx="30">
                  <c:v>184.94889458130169</c:v>
                </c:pt>
                <c:pt idx="31">
                  <c:v>186.31299816765781</c:v>
                </c:pt>
                <c:pt idx="32">
                  <c:v>185.06556443028032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FD55-44DD-B07F-D48DEB0634F8}"/>
            </c:ext>
          </c:extLst>
        </c:ser>
        <c:ser>
          <c:idx val="6"/>
          <c:order val="2"/>
          <c:tx>
            <c:strRef>
              <c:f>Talnagögn!$A$55</c:f>
              <c:strCache>
                <c:ptCount val="1"/>
                <c:pt idx="0">
                  <c:v>Sauðfé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Talnagögn!$C$55:$AI$55</c:f>
              <c:numCache>
                <c:formatCode>0</c:formatCode>
                <c:ptCount val="33"/>
                <c:pt idx="0">
                  <c:v>231.97309834392286</c:v>
                </c:pt>
                <c:pt idx="1">
                  <c:v>215.53232986075906</c:v>
                </c:pt>
                <c:pt idx="2">
                  <c:v>204.67702358001839</c:v>
                </c:pt>
                <c:pt idx="3">
                  <c:v>205.03549771918404</c:v>
                </c:pt>
                <c:pt idx="4">
                  <c:v>208.30506502958414</c:v>
                </c:pt>
                <c:pt idx="5">
                  <c:v>191.24976082106613</c:v>
                </c:pt>
                <c:pt idx="6">
                  <c:v>192.47328147554617</c:v>
                </c:pt>
                <c:pt idx="7">
                  <c:v>196.49426052130917</c:v>
                </c:pt>
                <c:pt idx="8">
                  <c:v>202.35493537811325</c:v>
                </c:pt>
                <c:pt idx="9">
                  <c:v>200.75952740557258</c:v>
                </c:pt>
                <c:pt idx="10">
                  <c:v>191.9247211612666</c:v>
                </c:pt>
                <c:pt idx="11">
                  <c:v>194.40619690528533</c:v>
                </c:pt>
                <c:pt idx="12">
                  <c:v>192.60576126998507</c:v>
                </c:pt>
                <c:pt idx="13">
                  <c:v>189.75797330209153</c:v>
                </c:pt>
                <c:pt idx="14">
                  <c:v>185.93829643309422</c:v>
                </c:pt>
                <c:pt idx="15">
                  <c:v>185.22702706761959</c:v>
                </c:pt>
                <c:pt idx="16">
                  <c:v>186.30783275376959</c:v>
                </c:pt>
                <c:pt idx="17">
                  <c:v>187.03614470297396</c:v>
                </c:pt>
                <c:pt idx="18">
                  <c:v>188.60458574825802</c:v>
                </c:pt>
                <c:pt idx="19">
                  <c:v>193.63472041831696</c:v>
                </c:pt>
                <c:pt idx="20">
                  <c:v>197.40664765272646</c:v>
                </c:pt>
                <c:pt idx="21">
                  <c:v>194.82778827683521</c:v>
                </c:pt>
                <c:pt idx="22">
                  <c:v>193.30521989457438</c:v>
                </c:pt>
                <c:pt idx="23">
                  <c:v>189.30405596918726</c:v>
                </c:pt>
                <c:pt idx="24">
                  <c:v>196.84053163595348</c:v>
                </c:pt>
                <c:pt idx="25">
                  <c:v>191.05446482079472</c:v>
                </c:pt>
                <c:pt idx="26">
                  <c:v>191.65988004740157</c:v>
                </c:pt>
                <c:pt idx="27">
                  <c:v>183.8378992024337</c:v>
                </c:pt>
                <c:pt idx="28">
                  <c:v>174.71877501209048</c:v>
                </c:pt>
                <c:pt idx="29">
                  <c:v>161.73279914807543</c:v>
                </c:pt>
                <c:pt idx="30">
                  <c:v>155.89563239855758</c:v>
                </c:pt>
                <c:pt idx="31">
                  <c:v>155.45823889709595</c:v>
                </c:pt>
                <c:pt idx="32">
                  <c:v>148.78698071091986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2-FD55-44DD-B07F-D48DEB0634F8}"/>
            </c:ext>
          </c:extLst>
        </c:ser>
        <c:ser>
          <c:idx val="10"/>
          <c:order val="3"/>
          <c:tx>
            <c:strRef>
              <c:f>Talnagögn!$A$59</c:f>
              <c:strCache>
                <c:ptCount val="1"/>
                <c:pt idx="0">
                  <c:v>Hestar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Talnagögn!$C$59:$AI$59</c:f>
              <c:numCache>
                <c:formatCode>0</c:formatCode>
                <c:ptCount val="33"/>
                <c:pt idx="0">
                  <c:v>40.999577818394044</c:v>
                </c:pt>
                <c:pt idx="1">
                  <c:v>42.122793744912627</c:v>
                </c:pt>
                <c:pt idx="2">
                  <c:v>42.745594614116392</c:v>
                </c:pt>
                <c:pt idx="3">
                  <c:v>43.625510058423679</c:v>
                </c:pt>
                <c:pt idx="4">
                  <c:v>44.591312117356097</c:v>
                </c:pt>
                <c:pt idx="5">
                  <c:v>44.507564254119409</c:v>
                </c:pt>
                <c:pt idx="6">
                  <c:v>45.637846074137165</c:v>
                </c:pt>
                <c:pt idx="7">
                  <c:v>45.230436302850379</c:v>
                </c:pt>
                <c:pt idx="8">
                  <c:v>45.058247232079964</c:v>
                </c:pt>
                <c:pt idx="9">
                  <c:v>44.0808800488389</c:v>
                </c:pt>
                <c:pt idx="10">
                  <c:v>41.990567000461979</c:v>
                </c:pt>
                <c:pt idx="11">
                  <c:v>42.128889587094534</c:v>
                </c:pt>
                <c:pt idx="12">
                  <c:v>40.365719083598094</c:v>
                </c:pt>
                <c:pt idx="13">
                  <c:v>40.775187995779952</c:v>
                </c:pt>
                <c:pt idx="14">
                  <c:v>41.183796663846337</c:v>
                </c:pt>
                <c:pt idx="15">
                  <c:v>42.568402161044887</c:v>
                </c:pt>
                <c:pt idx="16">
                  <c:v>43.021277655076645</c:v>
                </c:pt>
                <c:pt idx="17">
                  <c:v>43.698202099356671</c:v>
                </c:pt>
                <c:pt idx="18">
                  <c:v>44.218639081964056</c:v>
                </c:pt>
                <c:pt idx="19">
                  <c:v>43.8479434745419</c:v>
                </c:pt>
                <c:pt idx="20">
                  <c:v>43.77355086601699</c:v>
                </c:pt>
                <c:pt idx="21">
                  <c:v>44.388229449969558</c:v>
                </c:pt>
                <c:pt idx="22">
                  <c:v>43.960943457100385</c:v>
                </c:pt>
                <c:pt idx="23">
                  <c:v>42.608823459324483</c:v>
                </c:pt>
                <c:pt idx="24">
                  <c:v>44.253902789951837</c:v>
                </c:pt>
                <c:pt idx="25">
                  <c:v>44.081195025530043</c:v>
                </c:pt>
                <c:pt idx="26">
                  <c:v>44.016429613871871</c:v>
                </c:pt>
                <c:pt idx="27">
                  <c:v>42.887579851022821</c:v>
                </c:pt>
                <c:pt idx="28">
                  <c:v>38.555304054227427</c:v>
                </c:pt>
                <c:pt idx="29">
                  <c:v>40.126831086936534</c:v>
                </c:pt>
                <c:pt idx="30">
                  <c:v>40.752669485907099</c:v>
                </c:pt>
                <c:pt idx="31">
                  <c:v>39.156599770885414</c:v>
                </c:pt>
                <c:pt idx="32">
                  <c:v>38.902992053655503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3-FD55-44DD-B07F-D48DEB0634F8}"/>
            </c:ext>
          </c:extLst>
        </c:ser>
        <c:ser>
          <c:idx val="14"/>
          <c:order val="4"/>
          <c:tx>
            <c:strRef>
              <c:f>Talnagögn!$A$63</c:f>
              <c:strCache>
                <c:ptCount val="1"/>
                <c:pt idx="0">
                  <c:v>Framræst ræktarland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Talnagögn!$C$63:$AI$63</c:f>
              <c:numCache>
                <c:formatCode>0.000</c:formatCode>
                <c:ptCount val="33"/>
                <c:pt idx="0">
                  <c:v>45.157509350267823</c:v>
                </c:pt>
                <c:pt idx="1">
                  <c:v>47.610590270927354</c:v>
                </c:pt>
                <c:pt idx="2">
                  <c:v>49.595707027499792</c:v>
                </c:pt>
                <c:pt idx="3">
                  <c:v>50.659382682001961</c:v>
                </c:pt>
                <c:pt idx="4">
                  <c:v>52.526688090358761</c:v>
                </c:pt>
                <c:pt idx="5">
                  <c:v>53.535611684696292</c:v>
                </c:pt>
                <c:pt idx="6">
                  <c:v>54.545875518239846</c:v>
                </c:pt>
                <c:pt idx="7">
                  <c:v>55.386492659758218</c:v>
                </c:pt>
                <c:pt idx="8">
                  <c:v>56.808896954238953</c:v>
                </c:pt>
                <c:pt idx="9">
                  <c:v>57.370815840486671</c:v>
                </c:pt>
                <c:pt idx="10">
                  <c:v>57.738138653196437</c:v>
                </c:pt>
                <c:pt idx="11">
                  <c:v>58.073200644820055</c:v>
                </c:pt>
                <c:pt idx="12">
                  <c:v>58.992175819841655</c:v>
                </c:pt>
                <c:pt idx="13">
                  <c:v>60.049099477665493</c:v>
                </c:pt>
                <c:pt idx="14">
                  <c:v>61.751151968020771</c:v>
                </c:pt>
                <c:pt idx="15">
                  <c:v>62.935606531616934</c:v>
                </c:pt>
                <c:pt idx="16">
                  <c:v>63.090605144358925</c:v>
                </c:pt>
                <c:pt idx="17">
                  <c:v>63.242641450799553</c:v>
                </c:pt>
                <c:pt idx="18">
                  <c:v>63.531693158391874</c:v>
                </c:pt>
                <c:pt idx="19">
                  <c:v>63.698126377943815</c:v>
                </c:pt>
                <c:pt idx="20">
                  <c:v>63.775274467811194</c:v>
                </c:pt>
                <c:pt idx="21">
                  <c:v>63.852999117011613</c:v>
                </c:pt>
                <c:pt idx="22">
                  <c:v>63.935147796127616</c:v>
                </c:pt>
                <c:pt idx="23">
                  <c:v>64.014940724860139</c:v>
                </c:pt>
                <c:pt idx="24">
                  <c:v>64.099157043297879</c:v>
                </c:pt>
                <c:pt idx="25">
                  <c:v>64.227564878152648</c:v>
                </c:pt>
                <c:pt idx="26">
                  <c:v>64.335931776888927</c:v>
                </c:pt>
                <c:pt idx="27">
                  <c:v>64.52932614958209</c:v>
                </c:pt>
                <c:pt idx="28">
                  <c:v>64.798662636526515</c:v>
                </c:pt>
                <c:pt idx="29">
                  <c:v>65.073886736166003</c:v>
                </c:pt>
                <c:pt idx="30">
                  <c:v>66.107359634684457</c:v>
                </c:pt>
                <c:pt idx="31">
                  <c:v>67.06127282084347</c:v>
                </c:pt>
                <c:pt idx="32">
                  <c:v>68.084433663482216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4-FD55-44DD-B07F-D48DEB0634F8}"/>
            </c:ext>
          </c:extLst>
        </c:ser>
        <c:ser>
          <c:idx val="1"/>
          <c:order val="5"/>
          <c:tx>
            <c:strRef>
              <c:f>Talnagögn!$A$64</c:f>
              <c:strCache>
                <c:ptCount val="1"/>
                <c:pt idx="0">
                  <c:v>Önnur losun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  <c:extLst/>
            </c:numRef>
          </c:cat>
          <c:val>
            <c:numRef>
              <c:f>Talnagögn!$C$64:$AI$64</c:f>
              <c:numCache>
                <c:formatCode>0</c:formatCode>
                <c:ptCount val="33"/>
                <c:pt idx="0">
                  <c:v>32.872027461231255</c:v>
                </c:pt>
                <c:pt idx="1">
                  <c:v>29.159131981151404</c:v>
                </c:pt>
                <c:pt idx="2">
                  <c:v>21.990359703873082</c:v>
                </c:pt>
                <c:pt idx="3">
                  <c:v>22.623933950872015</c:v>
                </c:pt>
                <c:pt idx="4">
                  <c:v>21.496812359092019</c:v>
                </c:pt>
                <c:pt idx="5">
                  <c:v>21.057612160584313</c:v>
                </c:pt>
                <c:pt idx="6">
                  <c:v>21.289400987856652</c:v>
                </c:pt>
                <c:pt idx="7">
                  <c:v>20.899853351895672</c:v>
                </c:pt>
                <c:pt idx="8">
                  <c:v>22.474483644569773</c:v>
                </c:pt>
                <c:pt idx="9">
                  <c:v>21.803483128105086</c:v>
                </c:pt>
                <c:pt idx="10">
                  <c:v>24.671074133013917</c:v>
                </c:pt>
                <c:pt idx="11">
                  <c:v>23.207356051887132</c:v>
                </c:pt>
                <c:pt idx="12">
                  <c:v>23.475676813263931</c:v>
                </c:pt>
                <c:pt idx="13">
                  <c:v>23.298536835492996</c:v>
                </c:pt>
                <c:pt idx="14">
                  <c:v>22.608683431348936</c:v>
                </c:pt>
                <c:pt idx="15">
                  <c:v>23.771675945483139</c:v>
                </c:pt>
                <c:pt idx="16">
                  <c:v>25.83816597526436</c:v>
                </c:pt>
                <c:pt idx="17">
                  <c:v>26.310984753616822</c:v>
                </c:pt>
                <c:pt idx="18">
                  <c:v>26.232651343745033</c:v>
                </c:pt>
                <c:pt idx="19">
                  <c:v>26.311924704076318</c:v>
                </c:pt>
                <c:pt idx="20">
                  <c:v>21.997958697699119</c:v>
                </c:pt>
                <c:pt idx="21">
                  <c:v>24.239164488158053</c:v>
                </c:pt>
                <c:pt idx="22">
                  <c:v>21.800254493542866</c:v>
                </c:pt>
                <c:pt idx="23">
                  <c:v>19.625046234891101</c:v>
                </c:pt>
                <c:pt idx="24">
                  <c:v>22.588570353241948</c:v>
                </c:pt>
                <c:pt idx="25">
                  <c:v>22.144172373076003</c:v>
                </c:pt>
                <c:pt idx="26">
                  <c:v>23.137509738675703</c:v>
                </c:pt>
                <c:pt idx="27">
                  <c:v>22.635341168416858</c:v>
                </c:pt>
                <c:pt idx="28">
                  <c:v>21.580071091707168</c:v>
                </c:pt>
                <c:pt idx="29">
                  <c:v>20.507502338302288</c:v>
                </c:pt>
                <c:pt idx="30">
                  <c:v>19.725902056194286</c:v>
                </c:pt>
                <c:pt idx="31">
                  <c:v>19.028246884553937</c:v>
                </c:pt>
                <c:pt idx="32">
                  <c:v>18.850092812332605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55-44DD-B07F-D48DEB063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038936"/>
        <c:axId val="1142935720"/>
      </c:lineChart>
      <c:catAx>
        <c:axId val="1082038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2935720"/>
        <c:crosses val="autoZero"/>
        <c:auto val="1"/>
        <c:lblAlgn val="ctr"/>
        <c:lblOffset val="100"/>
        <c:noMultiLvlLbl val="0"/>
      </c:catAx>
      <c:valAx>
        <c:axId val="114293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82038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landnotkun og skógrækt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(LULUCF) á Íslandi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Talnagögn!$A$68</c:f>
              <c:strCache>
                <c:ptCount val="1"/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Talnagögn!$C$68:$AI$68</c:f>
              <c:numCache>
                <c:formatCode>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FA-4516-83D9-88703D23F3D8}"/>
            </c:ext>
          </c:extLst>
        </c:ser>
        <c:ser>
          <c:idx val="1"/>
          <c:order val="1"/>
          <c:tx>
            <c:strRef>
              <c:f>Talnagögn!$A$69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Talnagögn!$C$69:$AI$69</c:f>
              <c:numCache>
                <c:formatCode>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FA-4516-83D9-88703D23F3D8}"/>
            </c:ext>
          </c:extLst>
        </c:ser>
        <c:ser>
          <c:idx val="2"/>
          <c:order val="2"/>
          <c:tx>
            <c:strRef>
              <c:f>Talnagögn!$A$70</c:f>
              <c:strCache>
                <c:ptCount val="1"/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Talnagögn!$C$70:$AI$70</c:f>
              <c:numCache>
                <c:formatCode>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FA-4516-83D9-88703D23F3D8}"/>
            </c:ext>
          </c:extLst>
        </c:ser>
        <c:ser>
          <c:idx val="3"/>
          <c:order val="3"/>
          <c:tx>
            <c:strRef>
              <c:f>Talnagögn!$A$71</c:f>
              <c:strCache>
                <c:ptCount val="1"/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Talnagögn!$C$71:$AI$71</c:f>
              <c:numCache>
                <c:formatCode>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FA-4516-83D9-88703D23F3D8}"/>
            </c:ext>
          </c:extLst>
        </c:ser>
        <c:ser>
          <c:idx val="4"/>
          <c:order val="4"/>
          <c:tx>
            <c:strRef>
              <c:f>Talnagögn!$A$72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Talnagögn!$C$72:$AI$72</c:f>
              <c:numCache>
                <c:formatCode>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FA-4516-83D9-88703D23F3D8}"/>
            </c:ext>
          </c:extLst>
        </c:ser>
        <c:ser>
          <c:idx val="5"/>
          <c:order val="5"/>
          <c:tx>
            <c:strRef>
              <c:f>Talnagögn!$A$73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Talnagögn!$C$73:$AI$73</c:f>
              <c:numCache>
                <c:formatCode>0.0</c:formatCode>
                <c:ptCount val="3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FA-4516-83D9-88703D23F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563816"/>
        <c:axId val="833566336"/>
      </c:lineChart>
      <c:catAx>
        <c:axId val="833563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6336"/>
        <c:crosses val="autoZero"/>
        <c:auto val="1"/>
        <c:lblAlgn val="ctr"/>
        <c:lblOffset val="100"/>
        <c:noMultiLvlLbl val="0"/>
      </c:catAx>
      <c:valAx>
        <c:axId val="8335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56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</a:t>
            </a:r>
            <a:r>
              <a:rPr lang="en-US" baseline="0"/>
              <a:t> frá úrgangi á Íslandi</a:t>
            </a:r>
          </a:p>
          <a:p>
            <a:pPr>
              <a:defRPr/>
            </a:pPr>
            <a:r>
              <a:rPr lang="en-US" baseline="0"/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Talnagögn!$A$96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Talnagögn!$C$96:$AI$96</c:f>
              <c:numCache>
                <c:formatCode>0</c:formatCode>
                <c:ptCount val="33"/>
                <c:pt idx="0">
                  <c:v>172.76880023860474</c:v>
                </c:pt>
                <c:pt idx="1">
                  <c:v>177.41717694767959</c:v>
                </c:pt>
                <c:pt idx="2">
                  <c:v>191.59714330250938</c:v>
                </c:pt>
                <c:pt idx="3">
                  <c:v>203.38387687127826</c:v>
                </c:pt>
                <c:pt idx="4">
                  <c:v>214.13640233690722</c:v>
                </c:pt>
                <c:pt idx="5">
                  <c:v>225.10036860267621</c:v>
                </c:pt>
                <c:pt idx="6">
                  <c:v>232.04295507746622</c:v>
                </c:pt>
                <c:pt idx="7">
                  <c:v>238.7038373807512</c:v>
                </c:pt>
                <c:pt idx="8">
                  <c:v>247.01530386962807</c:v>
                </c:pt>
                <c:pt idx="9">
                  <c:v>255.98956393961004</c:v>
                </c:pt>
                <c:pt idx="10">
                  <c:v>263.83666216897655</c:v>
                </c:pt>
                <c:pt idx="11">
                  <c:v>273.9532257221889</c:v>
                </c:pt>
                <c:pt idx="12">
                  <c:v>277.81104454480982</c:v>
                </c:pt>
                <c:pt idx="13">
                  <c:v>281.10995159233659</c:v>
                </c:pt>
                <c:pt idx="14">
                  <c:v>289.75469527971018</c:v>
                </c:pt>
                <c:pt idx="15">
                  <c:v>284.27524446336309</c:v>
                </c:pt>
                <c:pt idx="16">
                  <c:v>309.12791083284816</c:v>
                </c:pt>
                <c:pt idx="17">
                  <c:v>308.41348388247781</c:v>
                </c:pt>
                <c:pt idx="18">
                  <c:v>293.40731445986154</c:v>
                </c:pt>
                <c:pt idx="19">
                  <c:v>284.08345571390225</c:v>
                </c:pt>
                <c:pt idx="20">
                  <c:v>280.73236566218839</c:v>
                </c:pt>
                <c:pt idx="21">
                  <c:v>260.16663793855463</c:v>
                </c:pt>
                <c:pt idx="22">
                  <c:v>238.16083773719421</c:v>
                </c:pt>
                <c:pt idx="23">
                  <c:v>238.33785061375616</c:v>
                </c:pt>
                <c:pt idx="24">
                  <c:v>236.86311746549652</c:v>
                </c:pt>
                <c:pt idx="25">
                  <c:v>233.85824122006511</c:v>
                </c:pt>
                <c:pt idx="26">
                  <c:v>231.16905586739034</c:v>
                </c:pt>
                <c:pt idx="27">
                  <c:v>227.04115065265066</c:v>
                </c:pt>
                <c:pt idx="28">
                  <c:v>221.931189308287</c:v>
                </c:pt>
                <c:pt idx="29">
                  <c:v>189.20273605242676</c:v>
                </c:pt>
                <c:pt idx="30">
                  <c:v>213.22095902372365</c:v>
                </c:pt>
                <c:pt idx="31">
                  <c:v>209.3561194568598</c:v>
                </c:pt>
                <c:pt idx="32">
                  <c:v>200.22350197723023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9-4ED9-919C-EDC505E538A0}"/>
            </c:ext>
          </c:extLst>
        </c:ser>
        <c:ser>
          <c:idx val="1"/>
          <c:order val="1"/>
          <c:tx>
            <c:strRef>
              <c:f>Talnagögn!$A$97</c:f>
              <c:strCache>
                <c:ptCount val="1"/>
                <c:pt idx="0">
                  <c:v>Jarðgerð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Talnagögn!$C$97:$AI$97</c:f>
              <c:numCache>
                <c:formatCode>0.0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0.35119999999999996</c:v>
                </c:pt>
                <c:pt idx="6">
                  <c:v>0.35119999999999996</c:v>
                </c:pt>
                <c:pt idx="7">
                  <c:v>0.35119999999999996</c:v>
                </c:pt>
                <c:pt idx="8">
                  <c:v>0.35119999999999996</c:v>
                </c:pt>
                <c:pt idx="9">
                  <c:v>0.35119999999999996</c:v>
                </c:pt>
                <c:pt idx="10">
                  <c:v>0.35119999999999996</c:v>
                </c:pt>
                <c:pt idx="11">
                  <c:v>0.35119999999999996</c:v>
                </c:pt>
                <c:pt idx="12">
                  <c:v>0.35119999999999996</c:v>
                </c:pt>
                <c:pt idx="13">
                  <c:v>0.52679999999999993</c:v>
                </c:pt>
                <c:pt idx="14">
                  <c:v>0.52679999999999993</c:v>
                </c:pt>
                <c:pt idx="15">
                  <c:v>0.878</c:v>
                </c:pt>
                <c:pt idx="16">
                  <c:v>1.4047999999999998</c:v>
                </c:pt>
                <c:pt idx="17">
                  <c:v>1.756</c:v>
                </c:pt>
                <c:pt idx="18">
                  <c:v>1.8625891999999999</c:v>
                </c:pt>
                <c:pt idx="19">
                  <c:v>2.2367794543999997</c:v>
                </c:pt>
                <c:pt idx="20">
                  <c:v>2.6769409079200002</c:v>
                </c:pt>
                <c:pt idx="21">
                  <c:v>2.5077241083999997</c:v>
                </c:pt>
                <c:pt idx="22">
                  <c:v>1.9630763</c:v>
                </c:pt>
                <c:pt idx="23">
                  <c:v>2.6282052</c:v>
                </c:pt>
                <c:pt idx="24">
                  <c:v>3.5365840000000004</c:v>
                </c:pt>
                <c:pt idx="25">
                  <c:v>3.7405258400000001</c:v>
                </c:pt>
                <c:pt idx="26">
                  <c:v>4.005311324</c:v>
                </c:pt>
                <c:pt idx="27">
                  <c:v>3.8114029168000005</c:v>
                </c:pt>
                <c:pt idx="28">
                  <c:v>4.2153498204000002</c:v>
                </c:pt>
                <c:pt idx="29">
                  <c:v>4.1906804963599997</c:v>
                </c:pt>
                <c:pt idx="30">
                  <c:v>5.6001363352000011</c:v>
                </c:pt>
                <c:pt idx="31">
                  <c:v>5.4946010899999997</c:v>
                </c:pt>
                <c:pt idx="32">
                  <c:v>3.9666289259999998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9-4ED9-919C-EDC505E538A0}"/>
            </c:ext>
          </c:extLst>
        </c:ser>
        <c:ser>
          <c:idx val="2"/>
          <c:order val="2"/>
          <c:tx>
            <c:strRef>
              <c:f>Talnagögn!$A$98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Talnagögn!$C$98:$AI$98</c:f>
              <c:numCache>
                <c:formatCode>0</c:formatCode>
                <c:ptCount val="33"/>
                <c:pt idx="0">
                  <c:v>15.600052964345515</c:v>
                </c:pt>
                <c:pt idx="1">
                  <c:v>15.482561392970339</c:v>
                </c:pt>
                <c:pt idx="2">
                  <c:v>15.090417015446921</c:v>
                </c:pt>
                <c:pt idx="3">
                  <c:v>12.969726427709464</c:v>
                </c:pt>
                <c:pt idx="4">
                  <c:v>11.998726195395655</c:v>
                </c:pt>
                <c:pt idx="5">
                  <c:v>10.652491415063672</c:v>
                </c:pt>
                <c:pt idx="6">
                  <c:v>9.5904339991834107</c:v>
                </c:pt>
                <c:pt idx="7" formatCode="0.0">
                  <c:v>9.2159920304327336</c:v>
                </c:pt>
                <c:pt idx="8" formatCode="0.0">
                  <c:v>7.8716958547851945</c:v>
                </c:pt>
                <c:pt idx="9" formatCode="0.0">
                  <c:v>6.5162739195936084</c:v>
                </c:pt>
                <c:pt idx="10" formatCode="0.0">
                  <c:v>6.260771279389818</c:v>
                </c:pt>
                <c:pt idx="11" formatCode="0.0">
                  <c:v>5.7366936821994381</c:v>
                </c:pt>
                <c:pt idx="12" formatCode="0.0">
                  <c:v>5.3423629461557942</c:v>
                </c:pt>
                <c:pt idx="13" formatCode="0.0">
                  <c:v>4.6138064720172016</c:v>
                </c:pt>
                <c:pt idx="14" formatCode="0.0">
                  <c:v>6.9203627534090515</c:v>
                </c:pt>
                <c:pt idx="15" formatCode="0.0">
                  <c:v>5.5573345470239897</c:v>
                </c:pt>
                <c:pt idx="16" formatCode="0.0">
                  <c:v>5.7497759114371663</c:v>
                </c:pt>
                <c:pt idx="17" formatCode="0.0">
                  <c:v>8.7305811954460175</c:v>
                </c:pt>
                <c:pt idx="18" formatCode="0.0">
                  <c:v>7.018919753655064</c:v>
                </c:pt>
                <c:pt idx="19" formatCode="0.0">
                  <c:v>6.9010512572312743</c:v>
                </c:pt>
                <c:pt idx="20" formatCode="0.0">
                  <c:v>6.6899681626095795</c:v>
                </c:pt>
                <c:pt idx="21" formatCode="0.0">
                  <c:v>7.3850005751473908</c:v>
                </c:pt>
                <c:pt idx="22" formatCode="0.0">
                  <c:v>7.1131856831429161</c:v>
                </c:pt>
                <c:pt idx="23" formatCode="0.0">
                  <c:v>6.0870657461533337</c:v>
                </c:pt>
                <c:pt idx="24" formatCode="0.0">
                  <c:v>8.2343240362550105</c:v>
                </c:pt>
                <c:pt idx="25" formatCode="0.0">
                  <c:v>7.5686363171544144</c:v>
                </c:pt>
                <c:pt idx="26" formatCode="0.0">
                  <c:v>8.1470449380097314</c:v>
                </c:pt>
                <c:pt idx="27" formatCode="0.0">
                  <c:v>8.5611423208870931</c:v>
                </c:pt>
                <c:pt idx="28" formatCode="0.0">
                  <c:v>7.568719307270765</c:v>
                </c:pt>
                <c:pt idx="29">
                  <c:v>9.992911793489851</c:v>
                </c:pt>
                <c:pt idx="30" formatCode="0.0">
                  <c:v>6.9796963079934322</c:v>
                </c:pt>
                <c:pt idx="31" formatCode="0.0">
                  <c:v>8.1376844847120768</c:v>
                </c:pt>
                <c:pt idx="32">
                  <c:v>9.6860268858472374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9-4ED9-919C-EDC505E538A0}"/>
            </c:ext>
          </c:extLst>
        </c:ser>
        <c:ser>
          <c:idx val="3"/>
          <c:order val="3"/>
          <c:tx>
            <c:strRef>
              <c:f>Talnagögn!$A$99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Talnagögn!$C$99:$AI$99</c:f>
              <c:numCache>
                <c:formatCode>0</c:formatCode>
                <c:ptCount val="33"/>
                <c:pt idx="0">
                  <c:v>19.345022769725226</c:v>
                </c:pt>
                <c:pt idx="1">
                  <c:v>19.372407786816499</c:v>
                </c:pt>
                <c:pt idx="2">
                  <c:v>19.162533823586301</c:v>
                </c:pt>
                <c:pt idx="3">
                  <c:v>20.335121598645546</c:v>
                </c:pt>
                <c:pt idx="4">
                  <c:v>18.991911017474912</c:v>
                </c:pt>
                <c:pt idx="5">
                  <c:v>19.626677927800159</c:v>
                </c:pt>
                <c:pt idx="6">
                  <c:v>23.109310128809675</c:v>
                </c:pt>
                <c:pt idx="7">
                  <c:v>24.331216761037272</c:v>
                </c:pt>
                <c:pt idx="8">
                  <c:v>20.161005639626456</c:v>
                </c:pt>
                <c:pt idx="9">
                  <c:v>20.630925627930559</c:v>
                </c:pt>
                <c:pt idx="10">
                  <c:v>22.422055966360361</c:v>
                </c:pt>
                <c:pt idx="11">
                  <c:v>22.483941194621941</c:v>
                </c:pt>
                <c:pt idx="12">
                  <c:v>23.581926204106207</c:v>
                </c:pt>
                <c:pt idx="13">
                  <c:v>21.953504749834952</c:v>
                </c:pt>
                <c:pt idx="14">
                  <c:v>20.01901708273153</c:v>
                </c:pt>
                <c:pt idx="15">
                  <c:v>19.222859894946588</c:v>
                </c:pt>
                <c:pt idx="16">
                  <c:v>17.246048540738183</c:v>
                </c:pt>
                <c:pt idx="17">
                  <c:v>18.081847224878516</c:v>
                </c:pt>
                <c:pt idx="18">
                  <c:v>17.178525246037921</c:v>
                </c:pt>
                <c:pt idx="19">
                  <c:v>16.357614684281028</c:v>
                </c:pt>
                <c:pt idx="20">
                  <c:v>15.85403934696785</c:v>
                </c:pt>
                <c:pt idx="21">
                  <c:v>16.703150405129684</c:v>
                </c:pt>
                <c:pt idx="22">
                  <c:v>19.178609647360446</c:v>
                </c:pt>
                <c:pt idx="23">
                  <c:v>18.626903363905377</c:v>
                </c:pt>
                <c:pt idx="24">
                  <c:v>17.050017289502296</c:v>
                </c:pt>
                <c:pt idx="25">
                  <c:v>19.492312590861292</c:v>
                </c:pt>
                <c:pt idx="26">
                  <c:v>17.564864137354594</c:v>
                </c:pt>
                <c:pt idx="27">
                  <c:v>19.03842646749834</c:v>
                </c:pt>
                <c:pt idx="28">
                  <c:v>20.024067443156682</c:v>
                </c:pt>
                <c:pt idx="29">
                  <c:v>18.654954279497762</c:v>
                </c:pt>
                <c:pt idx="30">
                  <c:v>18.301109519390586</c:v>
                </c:pt>
                <c:pt idx="31">
                  <c:v>19.680983246595957</c:v>
                </c:pt>
                <c:pt idx="32">
                  <c:v>19.710668579460169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89-4ED9-919C-EDC505E5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7402936"/>
        <c:axId val="1227403296"/>
      </c:lineChart>
      <c:catAx>
        <c:axId val="1227402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3296"/>
        <c:crosses val="autoZero"/>
        <c:auto val="1"/>
        <c:lblAlgn val="ctr"/>
        <c:lblOffset val="100"/>
        <c:noMultiLvlLbl val="0"/>
      </c:catAx>
      <c:valAx>
        <c:axId val="122740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27402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Losun gróðurhúsalofttegunda frá alþjóðasamgöngum</a:t>
            </a:r>
          </a:p>
          <a:p>
            <a:pPr>
              <a:defRPr/>
            </a:pPr>
            <a:r>
              <a:rPr lang="is-IS" sz="1400" b="0" i="0" u="none" strike="noStrike" kern="1200" spc="0" baseline="0">
                <a:solidFill>
                  <a:sysClr val="windowText" lastClr="000000"/>
                </a:solidFill>
              </a:rPr>
              <a:t>1990-2022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Talnagögn!$A$103</c:f>
              <c:strCache>
                <c:ptCount val="1"/>
                <c:pt idx="0">
                  <c:v>Alþjóðaflug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Talnagögn!$C$103:$AI$103</c:f>
              <c:numCache>
                <c:formatCode>0</c:formatCode>
                <c:ptCount val="33"/>
                <c:pt idx="0">
                  <c:v>221.10937807666664</c:v>
                </c:pt>
                <c:pt idx="1">
                  <c:v>223.45648422493338</c:v>
                </c:pt>
                <c:pt idx="2">
                  <c:v>204.96673222053337</c:v>
                </c:pt>
                <c:pt idx="3">
                  <c:v>196.93769391346669</c:v>
                </c:pt>
                <c:pt idx="4">
                  <c:v>215.03342151853334</c:v>
                </c:pt>
                <c:pt idx="5">
                  <c:v>237.71387227506665</c:v>
                </c:pt>
                <c:pt idx="6">
                  <c:v>273.30475524573336</c:v>
                </c:pt>
                <c:pt idx="7">
                  <c:v>294.05093427306673</c:v>
                </c:pt>
                <c:pt idx="8">
                  <c:v>340.36743871786666</c:v>
                </c:pt>
                <c:pt idx="9">
                  <c:v>365.77115387800001</c:v>
                </c:pt>
                <c:pt idx="10">
                  <c:v>410.43408736853331</c:v>
                </c:pt>
                <c:pt idx="11">
                  <c:v>351.43484296319997</c:v>
                </c:pt>
                <c:pt idx="12">
                  <c:v>311.89578576600002</c:v>
                </c:pt>
                <c:pt idx="13">
                  <c:v>335.20031285813332</c:v>
                </c:pt>
                <c:pt idx="14">
                  <c:v>382.51090829640003</c:v>
                </c:pt>
                <c:pt idx="15">
                  <c:v>424.43004818280002</c:v>
                </c:pt>
                <c:pt idx="16">
                  <c:v>503.20407568560006</c:v>
                </c:pt>
                <c:pt idx="17">
                  <c:v>514.92035819013336</c:v>
                </c:pt>
                <c:pt idx="18">
                  <c:v>430.65361113226669</c:v>
                </c:pt>
                <c:pt idx="19">
                  <c:v>345.61492852480001</c:v>
                </c:pt>
                <c:pt idx="20">
                  <c:v>379.7535549454667</c:v>
                </c:pt>
                <c:pt idx="21">
                  <c:v>424.71952189760009</c:v>
                </c:pt>
                <c:pt idx="22">
                  <c:v>445.07818250000008</c:v>
                </c:pt>
                <c:pt idx="23">
                  <c:v>502.36303520266659</c:v>
                </c:pt>
                <c:pt idx="24">
                  <c:v>584.78753803533334</c:v>
                </c:pt>
                <c:pt idx="25">
                  <c:v>679.12283684040005</c:v>
                </c:pt>
                <c:pt idx="26">
                  <c:v>923.85523979279992</c:v>
                </c:pt>
                <c:pt idx="27">
                  <c:v>1155.4370035488</c:v>
                </c:pt>
                <c:pt idx="28">
                  <c:v>1294.8181528967998</c:v>
                </c:pt>
                <c:pt idx="29">
                  <c:v>963.65322670770036</c:v>
                </c:pt>
                <c:pt idx="30">
                  <c:v>263.34999061560001</c:v>
                </c:pt>
                <c:pt idx="31">
                  <c:v>415.3539187728</c:v>
                </c:pt>
                <c:pt idx="32">
                  <c:v>736.44203358506593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0-4C6F-92A0-7BEB95738396}"/>
            </c:ext>
          </c:extLst>
        </c:ser>
        <c:ser>
          <c:idx val="1"/>
          <c:order val="1"/>
          <c:tx>
            <c:strRef>
              <c:f>Talnagögn!$A$104</c:f>
              <c:strCache>
                <c:ptCount val="1"/>
                <c:pt idx="0">
                  <c:v>Alþjóðasiglingar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Talnagögn!$C$1:$AI$1</c:f>
              <c:numCache>
                <c:formatCode>0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Talnagögn!$C$104:$AI$104</c:f>
              <c:numCache>
                <c:formatCode>0</c:formatCode>
                <c:ptCount val="33"/>
                <c:pt idx="0">
                  <c:v>28.078924997337403</c:v>
                </c:pt>
                <c:pt idx="1">
                  <c:v>14.003294293724482</c:v>
                </c:pt>
                <c:pt idx="2">
                  <c:v>20.477506171547937</c:v>
                </c:pt>
                <c:pt idx="3">
                  <c:v>29.859948628888905</c:v>
                </c:pt>
                <c:pt idx="4">
                  <c:v>33.981450185235616</c:v>
                </c:pt>
                <c:pt idx="5">
                  <c:v>3.3673142021675906</c:v>
                </c:pt>
                <c:pt idx="6">
                  <c:v>19.20316050014323</c:v>
                </c:pt>
                <c:pt idx="7">
                  <c:v>38.488416696452902</c:v>
                </c:pt>
                <c:pt idx="8">
                  <c:v>52.028676183577467</c:v>
                </c:pt>
                <c:pt idx="9">
                  <c:v>39.300358002951661</c:v>
                </c:pt>
                <c:pt idx="10">
                  <c:v>54.39266252464077</c:v>
                </c:pt>
                <c:pt idx="11">
                  <c:v>59.58949244727156</c:v>
                </c:pt>
                <c:pt idx="12">
                  <c:v>85.828630656119159</c:v>
                </c:pt>
                <c:pt idx="13">
                  <c:v>19.407378412801254</c:v>
                </c:pt>
                <c:pt idx="14">
                  <c:v>21.049201422195413</c:v>
                </c:pt>
                <c:pt idx="15">
                  <c:v>1.7528135484112446</c:v>
                </c:pt>
                <c:pt idx="16">
                  <c:v>17.329076702058739</c:v>
                </c:pt>
                <c:pt idx="17">
                  <c:v>12.056398064687073</c:v>
                </c:pt>
                <c:pt idx="18">
                  <c:v>47.983835185837414</c:v>
                </c:pt>
                <c:pt idx="19">
                  <c:v>8.2248711263977814</c:v>
                </c:pt>
                <c:pt idx="20">
                  <c:v>0.25239549866666666</c:v>
                </c:pt>
                <c:pt idx="21">
                  <c:v>50.095054390143758</c:v>
                </c:pt>
                <c:pt idx="22">
                  <c:v>23.973493968715886</c:v>
                </c:pt>
                <c:pt idx="23">
                  <c:v>78.828862465477414</c:v>
                </c:pt>
                <c:pt idx="24">
                  <c:v>71.218037488772836</c:v>
                </c:pt>
                <c:pt idx="25">
                  <c:v>149.09981223853765</c:v>
                </c:pt>
                <c:pt idx="26">
                  <c:v>186.28610486189032</c:v>
                </c:pt>
                <c:pt idx="27">
                  <c:v>213.30217433150287</c:v>
                </c:pt>
                <c:pt idx="28">
                  <c:v>242.53078987824037</c:v>
                </c:pt>
                <c:pt idx="29">
                  <c:v>205.50549032160174</c:v>
                </c:pt>
                <c:pt idx="30">
                  <c:v>77.945079331447673</c:v>
                </c:pt>
                <c:pt idx="31">
                  <c:v>128.49656920397638</c:v>
                </c:pt>
                <c:pt idx="32">
                  <c:v>287.79153782769163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0-4C6F-92A0-7BEB9573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444872"/>
        <c:axId val="1010443072"/>
      </c:lineChart>
      <c:catAx>
        <c:axId val="1010444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3072"/>
        <c:crosses val="autoZero"/>
        <c:auto val="1"/>
        <c:lblAlgn val="ctr"/>
        <c:lblOffset val="100"/>
        <c:noMultiLvlLbl val="0"/>
      </c:catAx>
      <c:valAx>
        <c:axId val="101044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044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2400" b="1">
                <a:solidFill>
                  <a:sysClr val="windowText" lastClr="000000"/>
                </a:solidFill>
              </a:rPr>
              <a:t>ORKA</a:t>
            </a:r>
          </a:p>
          <a:p>
            <a:pPr>
              <a:defRPr/>
            </a:pPr>
            <a:r>
              <a:rPr lang="is-IS" sz="24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51438255208333339"/>
          <c:y val="0.423333333333333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4981770833333331"/>
          <c:y val="9.4837962962962957E-2"/>
          <c:w val="0.45580729166666667"/>
          <c:h val="0.81032407407407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6BA-4098-B19B-61D6817AE07C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BA-4098-B19B-61D6817AE07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6BA-4098-B19B-61D6817AE07C}"/>
              </c:ext>
            </c:extLst>
          </c:dPt>
          <c:dPt>
            <c:idx val="3"/>
            <c:bubble3D val="0"/>
            <c:spPr>
              <a:solidFill>
                <a:schemeClr val="bg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6BA-4098-B19B-61D6817AE0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BA-4098-B19B-61D6817AE07C}"/>
              </c:ext>
            </c:extLst>
          </c:dPt>
          <c:dPt>
            <c:idx val="5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6BA-4098-B19B-61D6817AE07C}"/>
              </c:ext>
            </c:extLst>
          </c:dPt>
          <c:dPt>
            <c:idx val="6"/>
            <c:bubble3D val="0"/>
            <c:spPr>
              <a:solidFill>
                <a:srgbClr val="7FB9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BA-4098-B19B-61D6817AE07C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6BA-4098-B19B-61D6817AE07C}"/>
              </c:ext>
            </c:extLst>
          </c:dPt>
          <c:dLbls>
            <c:dLbl>
              <c:idx val="0"/>
              <c:layout>
                <c:manualLayout>
                  <c:x val="0.17151796875"/>
                  <c:y val="-0.1438861111111111"/>
                </c:manualLayout>
              </c:layout>
              <c:tx>
                <c:rich>
                  <a:bodyPr/>
                  <a:lstStyle/>
                  <a:p>
                    <a:fld id="{E991815E-681B-42ED-9624-01FBB04D2D4A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5C074B23-5B08-46C9-9EC7-C8B85EDA162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774259D6-FC4D-4D27-A2D5-1F85CC99AB66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6BA-4098-B19B-61D6817AE07C}"/>
                </c:ext>
              </c:extLst>
            </c:dLbl>
            <c:dLbl>
              <c:idx val="1"/>
              <c:layout>
                <c:manualLayout>
                  <c:x val="0.16701822916666653"/>
                  <c:y val="0.13305671296296284"/>
                </c:manualLayout>
              </c:layout>
              <c:tx>
                <c:rich>
                  <a:bodyPr/>
                  <a:lstStyle/>
                  <a:p>
                    <a:fld id="{9A2CE56F-586E-4003-9794-67084A62A598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D4AFCDA9-00BF-42DA-8F95-0C59C01CA4FE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972D3CA6-7982-4E71-83F8-68F7FCACD481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6BA-4098-B19B-61D6817AE07C}"/>
                </c:ext>
              </c:extLst>
            </c:dLbl>
            <c:dLbl>
              <c:idx val="2"/>
              <c:layout>
                <c:manualLayout>
                  <c:x val="-0.21166666666666667"/>
                  <c:y val="0.29986111111111113"/>
                </c:manualLayout>
              </c:layout>
              <c:tx>
                <c:rich>
                  <a:bodyPr/>
                  <a:lstStyle/>
                  <a:p>
                    <a:fld id="{A93A6EFF-BB30-400D-AE15-F8DC8C2EAADD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F1DD7C5F-DA06-4927-B9A1-8D79A6F8C383}" type="VALUE">
                      <a:rPr lang="en-US"/>
                      <a:pPr/>
                      <a:t>[VALUE]</a:t>
                    </a:fld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E44184AC-C7F6-40EC-B7F0-201623969B0B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6BA-4098-B19B-61D6817AE07C}"/>
                </c:ext>
              </c:extLst>
            </c:dLbl>
            <c:dLbl>
              <c:idx val="3"/>
              <c:layout>
                <c:manualLayout>
                  <c:x val="-0.14552083333333332"/>
                  <c:y val="0.1175925925925926"/>
                </c:manualLayout>
              </c:layout>
              <c:tx>
                <c:rich>
                  <a:bodyPr/>
                  <a:lstStyle/>
                  <a:p>
                    <a:fld id="{588284BB-67F2-4322-BD22-588DCC77F99C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2FCB070A-8073-495C-99E7-3DE139FF16E9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15C3C8B3-0A0D-4A5F-841E-2FCF725FC4A4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6BA-4098-B19B-61D6817AE07C}"/>
                </c:ext>
              </c:extLst>
            </c:dLbl>
            <c:dLbl>
              <c:idx val="4"/>
              <c:layout>
                <c:manualLayout>
                  <c:x val="-0.31584635416666668"/>
                  <c:y val="6.173611111111111E-2"/>
                </c:manualLayout>
              </c:layout>
              <c:tx>
                <c:rich>
                  <a:bodyPr/>
                  <a:lstStyle/>
                  <a:p>
                    <a:fld id="{2F863322-1B3D-447D-9C5B-F5B9DBE6B648}" type="CATEGORYNAME">
                      <a:rPr lang="en-US" sz="1200" b="1"/>
                      <a:pPr/>
                      <a:t>[CATEGORY NAME]</a:t>
                    </a:fld>
                    <a:endParaRPr lang="en-US" sz="1200" b="1" baseline="0"/>
                  </a:p>
                  <a:p>
                    <a:fld id="{70D3F68E-BCFA-4AAA-88B8-02ADF59B487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753792BC-A2CC-4339-A503-B19182FBD55F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6BA-4098-B19B-61D6817AE07C}"/>
                </c:ext>
              </c:extLst>
            </c:dLbl>
            <c:dLbl>
              <c:idx val="5"/>
              <c:layout>
                <c:manualLayout>
                  <c:x val="-0.25056218813046127"/>
                  <c:y val="-2.9398148148148149E-2"/>
                </c:manualLayout>
              </c:layout>
              <c:tx>
                <c:rich>
                  <a:bodyPr/>
                  <a:lstStyle/>
                  <a:p>
                    <a:fld id="{D6D24293-56B9-4295-829B-BA1EE0FD7EF2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4E5A6AF6-5CFF-4F6E-A51F-6CB234E78D8C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0FA824EF-7390-481F-86CE-6CCBF757990A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16380208333328"/>
                      <c:h val="0.1673060185185185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6BA-4098-B19B-61D6817AE07C}"/>
                </c:ext>
              </c:extLst>
            </c:dLbl>
            <c:dLbl>
              <c:idx val="6"/>
              <c:layout>
                <c:manualLayout>
                  <c:x val="-0.34395833333333331"/>
                  <c:y val="-9.4074074074074102E-2"/>
                </c:manualLayout>
              </c:layout>
              <c:tx>
                <c:rich>
                  <a:bodyPr/>
                  <a:lstStyle/>
                  <a:p>
                    <a:fld id="{576C3055-7A14-4B3A-841D-178F58253F79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BC6D3B06-7177-423D-AFAE-D37BD904C0FD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3F10CDF9-DE9A-4212-B42D-37F42E55E5C7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6BA-4098-B19B-61D6817AE07C}"/>
                </c:ext>
              </c:extLst>
            </c:dLbl>
            <c:dLbl>
              <c:idx val="7"/>
              <c:layout>
                <c:manualLayout>
                  <c:x val="-0.2133203125"/>
                  <c:y val="-0.1763888888888889"/>
                </c:manualLayout>
              </c:layout>
              <c:tx>
                <c:rich>
                  <a:bodyPr/>
                  <a:lstStyle/>
                  <a:p>
                    <a:fld id="{C9844B9E-3649-4016-BA2C-47199A7AC98D}" type="CATEGORYNAME">
                      <a:rPr lang="en-US" sz="1200" b="1"/>
                      <a:pPr/>
                      <a:t>[CATEGORY NAME]</a:t>
                    </a:fld>
                    <a:endParaRPr lang="en-US" b="1" baseline="0"/>
                  </a:p>
                  <a:p>
                    <a:fld id="{EF542913-9705-43EA-A06A-BBF2D5D0921F}" type="VALUE">
                      <a:rPr lang="en-US"/>
                      <a:pPr/>
                      <a:t>[VALUE]</a:t>
                    </a:fld>
                    <a:r>
                      <a:rPr lang="en-US"/>
                      <a:t> 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þús. tonn CO</a:t>
                    </a:r>
                    <a:r>
                      <a:rPr lang="en-US" sz="1100" b="0" i="0" u="none" strike="noStrike" kern="1200" baseline="-2500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2</a:t>
                    </a:r>
                    <a:r>
                      <a:rPr lang="en-US" sz="1100" b="0" i="0" u="none" strike="noStrike" kern="1200" baseline="0">
                        <a:solidFill>
                          <a:sysClr val="windowText" lastClr="000000"/>
                        </a:solidFill>
                        <a:latin typeface="Avenir Next LT Pro" panose="020B0504020202020204" pitchFamily="34" charset="0"/>
                      </a:rPr>
                      <a:t>-íg.</a:t>
                    </a:r>
                    <a:endParaRPr lang="en-US" baseline="0"/>
                  </a:p>
                  <a:p>
                    <a:fld id="{D20568A3-7E7C-48CC-8D5E-3E6E5EDE2CBE}" type="PERCENTAGE">
                      <a:rPr lang="en-US"/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6BA-4098-B19B-61D6817AE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'Losun (sundurliðun)'!$C$34:$C$41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'Losun (sundurliðun)'!$D$34:$D$41</c:f>
              <c:numCache>
                <c:formatCode>0</c:formatCode>
                <c:ptCount val="8"/>
                <c:pt idx="0">
                  <c:v>481.51547449283527</c:v>
                </c:pt>
                <c:pt idx="1">
                  <c:v>925.61998746656161</c:v>
                </c:pt>
                <c:pt idx="2">
                  <c:v>24.268683868533337</c:v>
                </c:pt>
                <c:pt idx="3">
                  <c:v>24.594817204517007</c:v>
                </c:pt>
                <c:pt idx="4">
                  <c:v>59.411699755651256</c:v>
                </c:pt>
                <c:pt idx="5">
                  <c:v>94.808982062190154</c:v>
                </c:pt>
                <c:pt idx="6">
                  <c:v>190.25900000000001</c:v>
                </c:pt>
                <c:pt idx="7">
                  <c:v>18.864580827509599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A-4098-B19B-61D6817AE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</a:t>
            </a:r>
            <a:r>
              <a:rPr lang="en-US" baseline="0"/>
              <a:t> á beinni ábyrgð Íslands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skuldb.)'!$A$12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skuldb.)'!$D$12:$AC$12</c15:sqref>
                  </c15:fullRef>
                </c:ext>
              </c:extLst>
              <c:f>'Talnagögn (eftir skuldb.)'!$D$12:$U$12</c:f>
              <c:numCache>
                <c:formatCode>0</c:formatCode>
                <c:ptCount val="18"/>
                <c:pt idx="0">
                  <c:v>2101.2296630472142</c:v>
                </c:pt>
                <c:pt idx="1">
                  <c:v>2168.0630816037738</c:v>
                </c:pt>
                <c:pt idx="2">
                  <c:v>2315.4909927106819</c:v>
                </c:pt>
                <c:pt idx="3">
                  <c:v>2183.5669875685908</c:v>
                </c:pt>
                <c:pt idx="4">
                  <c:v>2095.0870317685326</c:v>
                </c:pt>
                <c:pt idx="5">
                  <c:v>1983.746504973305</c:v>
                </c:pt>
                <c:pt idx="6">
                  <c:v>1862.6574304517819</c:v>
                </c:pt>
                <c:pt idx="7">
                  <c:v>1819.0185659183041</c:v>
                </c:pt>
                <c:pt idx="8">
                  <c:v>1789.5325878654312</c:v>
                </c:pt>
                <c:pt idx="9">
                  <c:v>1781.3717914689726</c:v>
                </c:pt>
                <c:pt idx="10">
                  <c:v>1825.4323869320156</c:v>
                </c:pt>
                <c:pt idx="11">
                  <c:v>1794.0118237413083</c:v>
                </c:pt>
                <c:pt idx="12">
                  <c:v>1836.3719515806265</c:v>
                </c:pt>
                <c:pt idx="13">
                  <c:v>1874.4068278082329</c:v>
                </c:pt>
                <c:pt idx="14">
                  <c:v>1815.377177980635</c:v>
                </c:pt>
                <c:pt idx="15">
                  <c:v>1643.5967941036047</c:v>
                </c:pt>
                <c:pt idx="16">
                  <c:v>1732.856106161769</c:v>
                </c:pt>
                <c:pt idx="17">
                  <c:v>1787.6394047605829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7-4A20-92C2-F480CCB65A48}"/>
            </c:ext>
          </c:extLst>
        </c:ser>
        <c:ser>
          <c:idx val="1"/>
          <c:order val="1"/>
          <c:tx>
            <c:strRef>
              <c:f>'Talnagögn (eftir skuldb.)'!$A$13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skuldb.)'!$D$13:$AC$13</c15:sqref>
                  </c15:fullRef>
                </c:ext>
              </c:extLst>
              <c:f>'Talnagögn (eftir skuldb.)'!$D$13:$U$13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122.99303966300045</c:v>
                </c:pt>
                <c:pt idx="5">
                  <c:v>134.2213341262318</c:v>
                </c:pt>
                <c:pt idx="6">
                  <c:v>167.45339453773045</c:v>
                </c:pt>
                <c:pt idx="7">
                  <c:v>155.68552960558554</c:v>
                </c:pt>
                <c:pt idx="8">
                  <c:v>183.44707852920465</c:v>
                </c:pt>
                <c:pt idx="9">
                  <c:v>180.67836559947091</c:v>
                </c:pt>
                <c:pt idx="10">
                  <c:v>172.25893889398003</c:v>
                </c:pt>
                <c:pt idx="11">
                  <c:v>188.959890428177</c:v>
                </c:pt>
                <c:pt idx="12">
                  <c:v>180.50865285747477</c:v>
                </c:pt>
                <c:pt idx="13">
                  <c:v>201.02172140236644</c:v>
                </c:pt>
                <c:pt idx="14">
                  <c:v>210.48025137473883</c:v>
                </c:pt>
                <c:pt idx="15">
                  <c:v>215.43528194468536</c:v>
                </c:pt>
                <c:pt idx="16">
                  <c:v>179.17321229588015</c:v>
                </c:pt>
                <c:pt idx="17">
                  <c:v>149.73727035433717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7-4A20-92C2-F480CCB65A48}"/>
            </c:ext>
          </c:extLst>
        </c:ser>
        <c:ser>
          <c:idx val="2"/>
          <c:order val="2"/>
          <c:tx>
            <c:strRef>
              <c:f>'Talnagögn (eftir skuldb.)'!$A$14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skuldb.)'!$D$14:$AC$14</c15:sqref>
                  </c15:fullRef>
                </c:ext>
              </c:extLst>
              <c:f>'Talnagögn (eftir skuldb.)'!$D$14:$U$14</c:f>
              <c:numCache>
                <c:formatCode>0</c:formatCode>
                <c:ptCount val="18"/>
                <c:pt idx="0">
                  <c:v>602.86344398557401</c:v>
                </c:pt>
                <c:pt idx="1">
                  <c:v>628.99801004142182</c:v>
                </c:pt>
                <c:pt idx="2">
                  <c:v>645.64616123376152</c:v>
                </c:pt>
                <c:pt idx="3">
                  <c:v>662.09285185762803</c:v>
                </c:pt>
                <c:pt idx="4">
                  <c:v>652.32028420570919</c:v>
                </c:pt>
                <c:pt idx="5">
                  <c:v>638.36797057076831</c:v>
                </c:pt>
                <c:pt idx="6">
                  <c:v>636.33558718739607</c:v>
                </c:pt>
                <c:pt idx="7">
                  <c:v>631.12512716457616</c:v>
                </c:pt>
                <c:pt idx="8">
                  <c:v>615.26754561432585</c:v>
                </c:pt>
                <c:pt idx="9">
                  <c:v>659.32271317190327</c:v>
                </c:pt>
                <c:pt idx="10">
                  <c:v>648.48705591277417</c:v>
                </c:pt>
                <c:pt idx="11">
                  <c:v>648.32608830684535</c:v>
                </c:pt>
                <c:pt idx="12">
                  <c:v>649.08800972621657</c:v>
                </c:pt>
                <c:pt idx="13">
                  <c:v>626.23321487442342</c:v>
                </c:pt>
                <c:pt idx="14">
                  <c:v>608.76826988547066</c:v>
                </c:pt>
                <c:pt idx="15">
                  <c:v>607.96911417533988</c:v>
                </c:pt>
                <c:pt idx="16">
                  <c:v>611.8550339117304</c:v>
                </c:pt>
                <c:pt idx="17">
                  <c:v>595.98194997545465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37-4A20-92C2-F480CCB65A48}"/>
            </c:ext>
          </c:extLst>
        </c:ser>
        <c:ser>
          <c:idx val="3"/>
          <c:order val="3"/>
          <c:tx>
            <c:strRef>
              <c:f>'Talnagögn (eftir skuldb.)'!$A$15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skuldb.)'!$D$15:$AC$15</c15:sqref>
                  </c15:fullRef>
                </c:ext>
              </c:extLst>
              <c:f>'Talnagögn (eftir skuldb.)'!$D$15:$U$15</c:f>
              <c:numCache>
                <c:formatCode>0</c:formatCode>
                <c:ptCount val="18"/>
                <c:pt idx="0">
                  <c:v>309.93343890533362</c:v>
                </c:pt>
                <c:pt idx="1">
                  <c:v>333.52853528502351</c:v>
                </c:pt>
                <c:pt idx="2">
                  <c:v>336.9819123028023</c:v>
                </c:pt>
                <c:pt idx="3">
                  <c:v>319.46734865955449</c:v>
                </c:pt>
                <c:pt idx="4">
                  <c:v>309.57890110981458</c:v>
                </c:pt>
                <c:pt idx="5">
                  <c:v>305.95331407968587</c:v>
                </c:pt>
                <c:pt idx="6">
                  <c:v>286.76251302723171</c:v>
                </c:pt>
                <c:pt idx="7">
                  <c:v>266.41570936769756</c:v>
                </c:pt>
                <c:pt idx="8">
                  <c:v>265.68002492381487</c:v>
                </c:pt>
                <c:pt idx="9">
                  <c:v>265.68404279125383</c:v>
                </c:pt>
                <c:pt idx="10">
                  <c:v>264.65971596808083</c:v>
                </c:pt>
                <c:pt idx="11">
                  <c:v>260.88627626675469</c:v>
                </c:pt>
                <c:pt idx="12">
                  <c:v>258.45212235783606</c:v>
                </c:pt>
                <c:pt idx="13">
                  <c:v>253.73932587911446</c:v>
                </c:pt>
                <c:pt idx="14">
                  <c:v>222.04128262177434</c:v>
                </c:pt>
                <c:pt idx="15">
                  <c:v>244.10190118630769</c:v>
                </c:pt>
                <c:pt idx="16">
                  <c:v>242.66938827816784</c:v>
                </c:pt>
                <c:pt idx="17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37-4A20-92C2-F480CCB65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347632"/>
        <c:axId val="1072345832"/>
      </c:bar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LOSUN Á</a:t>
            </a:r>
            <a:r>
              <a:rPr lang="is-IS" sz="1800" b="1" baseline="0">
                <a:solidFill>
                  <a:sysClr val="windowText" lastClr="000000"/>
                </a:solidFill>
              </a:rPr>
              <a:t> </a:t>
            </a:r>
            <a:r>
              <a:rPr lang="is-IS" sz="1800" b="1">
                <a:solidFill>
                  <a:sysClr val="windowText" lastClr="000000"/>
                </a:solidFill>
              </a:rPr>
              <a:t>BEINNI</a:t>
            </a:r>
          </a:p>
          <a:p>
            <a:pPr>
              <a:defRPr sz="1800"/>
            </a:pPr>
            <a:r>
              <a:rPr lang="is-IS" sz="1800" b="1">
                <a:solidFill>
                  <a:sysClr val="windowText" lastClr="000000"/>
                </a:solidFill>
              </a:rPr>
              <a:t>ÁBYRGÐ</a:t>
            </a:r>
            <a:r>
              <a:rPr lang="is-IS" sz="1800" b="1" baseline="0">
                <a:solidFill>
                  <a:sysClr val="windowText" lastClr="000000"/>
                </a:solidFill>
              </a:rPr>
              <a:t> ÍSLANDS</a:t>
            </a: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2022</a:t>
            </a:r>
            <a:endParaRPr lang="is-I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4837460952492408"/>
          <c:y val="0.428064425444223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5426564397277671"/>
          <c:y val="0.12272927204570784"/>
          <c:w val="0.33184994951776947"/>
          <c:h val="0.739061935232446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1E3-416D-9F5C-4D1A5F7D63FD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1E3-416D-9F5C-4D1A5F7D63F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1E3-416D-9F5C-4D1A5F7D63F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1E3-416D-9F5C-4D1A5F7D63FD}"/>
              </c:ext>
            </c:extLst>
          </c:dPt>
          <c:dLbls>
            <c:dLbl>
              <c:idx val="0"/>
              <c:layout>
                <c:manualLayout>
                  <c:x val="0.15379203610678746"/>
                  <c:y val="-2.36761238961990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684513-F8EF-40CA-A18A-C53058F4E916}" type="CATEGORYNAME">
                      <a:rPr lang="en-US" sz="1800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800" b="1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fld id="{27540BA8-272E-4356-8F0D-64AA89874E12}" type="VALUE"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þús. tonn CO</a:t>
                    </a:r>
                    <a:r>
                      <a:rPr lang="en-US" sz="1800" b="0" i="0" u="none" strike="noStrike" kern="1200" baseline="-250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-íg.</a:t>
                    </a:r>
                    <a:endParaRPr lang="en-US" sz="1800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fld id="{DCFB21F2-14DB-484D-906E-E964F499009A}" type="PERCENTAGE"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3739"/>
                        <a:gd name="adj2" fmla="val 22031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1E3-416D-9F5C-4D1A5F7D63FD}"/>
                </c:ext>
              </c:extLst>
            </c:dLbl>
            <c:dLbl>
              <c:idx val="1"/>
              <c:layout>
                <c:manualLayout>
                  <c:x val="-6.0126938837525457E-2"/>
                  <c:y val="0.2197112079723805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Iðnaður og efnanotkun</a:t>
                    </a: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800" b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146 þús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. tonn CO</a:t>
                    </a:r>
                    <a:r>
                      <a:rPr lang="en-US" sz="1800" b="0" i="0" u="none" strike="noStrike" kern="1200" baseline="-2500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-íg</a:t>
                    </a:r>
                    <a:r>
                      <a:rPr lang="en-US" sz="1800" b="1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.</a:t>
                    </a: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800" b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799088432672112"/>
                      <c:h val="0.1646984774869986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71E3-416D-9F5C-4D1A5F7D63FD}"/>
                </c:ext>
              </c:extLst>
            </c:dLbl>
            <c:dLbl>
              <c:idx val="2"/>
              <c:layout>
                <c:manualLayout>
                  <c:x val="-0.14839980737762173"/>
                  <c:y val="2.4814951554890167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Landbúnaður</a:t>
                    </a:r>
                  </a:p>
                  <a:p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452 þús. tonn CO</a:t>
                    </a:r>
                    <a:r>
                      <a:rPr lang="en-US" sz="1800" b="0" baseline="-2500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-íg. </a:t>
                    </a:r>
                  </a:p>
                  <a:p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17%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1E3-416D-9F5C-4D1A5F7D63FD}"/>
                </c:ext>
              </c:extLst>
            </c:dLbl>
            <c:dLbl>
              <c:idx val="3"/>
              <c:layout>
                <c:manualLayout>
                  <c:x val="-0.11098384717176507"/>
                  <c:y val="-0.10220499428228959"/>
                </c:manualLayout>
              </c:layout>
              <c:tx>
                <c:rich>
                  <a:bodyPr/>
                  <a:lstStyle/>
                  <a:p>
                    <a:fld id="{E8EAD004-1249-4266-A963-A6085D1706E5}" type="CATEGORYNAME">
                      <a:rPr lang="en-US" sz="18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[CATEGORY NAME]</a:t>
                    </a:fld>
                    <a:endParaRPr lang="en-US" sz="1800" b="1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fld id="{8FE24833-4682-4B8F-9BBE-ADEFBACCF165}" type="VALUE"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 þús. tonn CO</a:t>
                    </a:r>
                    <a:r>
                      <a:rPr lang="en-US" sz="1800" baseline="-250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-íg.</a:t>
                    </a:r>
                    <a:endParaRPr lang="en-US" sz="1800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fld id="{08A16148-E5AB-4FF3-977A-F6A22A0FCB97}" type="PERCENTAGE"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71E3-416D-9F5C-4D1A5F7D6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Kökurit!$C$33:$C$36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Kökurit!$G$33:$G$36</c:f>
              <c:numCache>
                <c:formatCode>0</c:formatCode>
                <c:ptCount val="4"/>
                <c:pt idx="0">
                  <c:v>1787.6394047605829</c:v>
                </c:pt>
                <c:pt idx="1">
                  <c:v>149.73727035433717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3-416D-9F5C-4D1A5F7D6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3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9306130397591E-2"/>
          <c:y val="4.1205126216814644E-2"/>
          <c:w val="0.49600375884374803"/>
          <c:h val="0.764855807222492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42-4AB9-B81B-0EF4F8EBC6E5}"/>
              </c:ext>
            </c:extLst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C42-4AB9-B81B-0EF4F8EBC6E5}"/>
              </c:ext>
            </c:extLst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42-4AB9-B81B-0EF4F8EBC6E5}"/>
              </c:ext>
            </c:extLst>
          </c:dPt>
          <c:dPt>
            <c:idx val="3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C42-4AB9-B81B-0EF4F8EBC6E5}"/>
              </c:ext>
            </c:extLst>
          </c:dPt>
          <c:dLbls>
            <c:dLbl>
              <c:idx val="0"/>
              <c:layout>
                <c:manualLayout>
                  <c:x val="5.0861252597743871E-2"/>
                  <c:y val="0.15746429150309743"/>
                </c:manualLayout>
              </c:layout>
              <c:tx>
                <c:rich>
                  <a:bodyPr/>
                  <a:lstStyle/>
                  <a:p>
                    <a:fld id="{9CBB4CA3-3DA5-4868-8740-6036AC2450F4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fld id="{E71EAE37-236A-4FCC-86A0-6CD5A6E48875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is-I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559752835031332"/>
                      <c:h val="0.284568659373720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C42-4AB9-B81B-0EF4F8EBC6E5}"/>
                </c:ext>
              </c:extLst>
            </c:dLbl>
            <c:dLbl>
              <c:idx val="1"/>
              <c:layout>
                <c:manualLayout>
                  <c:x val="6.002274739486254E-2"/>
                  <c:y val="-0.226296792659447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42-4AB9-B81B-0EF4F8EBC6E5}"/>
                </c:ext>
              </c:extLst>
            </c:dLbl>
            <c:dLbl>
              <c:idx val="2"/>
              <c:layout>
                <c:manualLayout>
                  <c:x val="6.6300153477141396E-2"/>
                  <c:y val="1.87551146269435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36950900253417"/>
                      <c:h val="0.24519422734047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C42-4AB9-B81B-0EF4F8EBC6E5}"/>
                </c:ext>
              </c:extLst>
            </c:dLbl>
            <c:dLbl>
              <c:idx val="3"/>
              <c:layout>
                <c:manualLayout>
                  <c:x val="-0.10127704564820529"/>
                  <c:y val="-2.4708342734009289E-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958508801060725"/>
                      <c:h val="0.236202861423753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C42-4AB9-B81B-0EF4F8EBC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Kökurit!$C$57:$C$60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Kökurit!$H$57:$H$60</c:f>
              <c:numCache>
                <c:formatCode>0.00%</c:formatCode>
                <c:ptCount val="4"/>
                <c:pt idx="0" formatCode="0.0%">
                  <c:v>7.2362648808873137E-2</c:v>
                </c:pt>
                <c:pt idx="1">
                  <c:v>1.433576843341287E-3</c:v>
                </c:pt>
                <c:pt idx="2">
                  <c:v>3.5006208310829324E-3</c:v>
                </c:pt>
                <c:pt idx="3" formatCode="0.0%">
                  <c:v>7.123620224991219E-3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2-4AB9-B81B-0EF4F8EB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3965054975481"/>
          <c:y val="0.29755565443297788"/>
          <c:w val="0.48185044509857411"/>
          <c:h val="0.699086729765561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30-452E-90C4-9E8D0BBD1714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130-452E-90C4-9E8D0BBD1714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30-452E-90C4-9E8D0BBD1714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130-452E-90C4-9E8D0BBD1714}"/>
              </c:ext>
            </c:extLst>
          </c:dPt>
          <c:dLbls>
            <c:dLbl>
              <c:idx val="0"/>
              <c:layout>
                <c:manualLayout>
                  <c:x val="0.21793276848157797"/>
                  <c:y val="-0.11589203767391781"/>
                </c:manualLayout>
              </c:layout>
              <c:spPr>
                <a:xfrm>
                  <a:off x="103114" y="1839825"/>
                  <a:ext cx="689976" cy="325042"/>
                </a:xfrm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1780"/>
                        <a:gd name="adj2" fmla="val -12348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4275548499717"/>
                      <c:h val="0.15012396289611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130-452E-90C4-9E8D0BBD1714}"/>
                </c:ext>
              </c:extLst>
            </c:dLbl>
            <c:dLbl>
              <c:idx val="1"/>
              <c:layout>
                <c:manualLayout>
                  <c:x val="2.9445571289043897E-2"/>
                  <c:y val="-2.7231212505226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54580707968872844"/>
                      <c:h val="0.22403499211269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130-452E-90C4-9E8D0BBD1714}"/>
                </c:ext>
              </c:extLst>
            </c:dLbl>
            <c:dLbl>
              <c:idx val="2"/>
              <c:layout>
                <c:manualLayout>
                  <c:x val="-5.6479991197163577E-2"/>
                  <c:y val="-1.40931587630313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61411831093796"/>
                      <c:h val="0.22156620595151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130-452E-90C4-9E8D0BBD1714}"/>
                </c:ext>
              </c:extLst>
            </c:dLbl>
            <c:dLbl>
              <c:idx val="3"/>
              <c:layout>
                <c:manualLayout>
                  <c:x val="6.3533709171200714E-2"/>
                  <c:y val="8.671860422582281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30-452E-90C4-9E8D0BBD17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Kökurit!$C$53:$C$56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Annað</c:v>
                </c:pt>
              </c:strCache>
            </c:strRef>
          </c:cat>
          <c:val>
            <c:numRef>
              <c:f>Kökurit!$H$53:$H$56</c:f>
              <c:numCache>
                <c:formatCode>0.0%</c:formatCode>
                <c:ptCount val="4"/>
                <c:pt idx="0" formatCode="0%">
                  <c:v>0.11452003190968096</c:v>
                </c:pt>
                <c:pt idx="1">
                  <c:v>2.682235420744581E-2</c:v>
                </c:pt>
                <c:pt idx="2">
                  <c:v>7.1688989661457425E-2</c:v>
                </c:pt>
                <c:pt idx="3" formatCode="0.00%">
                  <c:v>2.3620826147550656E-3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0-452E-90C4-9E8D0BBD1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831192712609473"/>
          <c:y val="9.5236591575926038E-2"/>
          <c:w val="0.34576226253828024"/>
          <c:h val="0.502618627667684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D34-42BA-840F-977A43DB4A42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D34-42BA-840F-977A43DB4A42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34-42BA-840F-977A43DB4A42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D34-42BA-840F-977A43DB4A42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D34-42BA-840F-977A43DB4A42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D34-42BA-840F-977A43DB4A42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D34-42BA-840F-977A43DB4A42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D34-42BA-840F-977A43DB4A42}"/>
              </c:ext>
            </c:extLst>
          </c:dPt>
          <c:dLbls>
            <c:dLbl>
              <c:idx val="0"/>
              <c:layout>
                <c:manualLayout>
                  <c:x val="-7.3194324807129479E-2"/>
                  <c:y val="0.14731593080662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2D34-42BA-840F-977A43DB4A42}"/>
                </c:ext>
              </c:extLst>
            </c:dLbl>
            <c:dLbl>
              <c:idx val="1"/>
              <c:layout>
                <c:manualLayout>
                  <c:x val="-6.7590977114363474E-2"/>
                  <c:y val="-0.19028291618522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42288996759808"/>
                      <c:h val="0.127240429781017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D34-42BA-840F-977A43DB4A42}"/>
                </c:ext>
              </c:extLst>
            </c:dLbl>
            <c:dLbl>
              <c:idx val="2"/>
              <c:layout>
                <c:manualLayout>
                  <c:x val="-5.3207315443544248E-2"/>
                  <c:y val="6.54737470251655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4-42BA-840F-977A43DB4A42}"/>
                </c:ext>
              </c:extLst>
            </c:dLbl>
            <c:dLbl>
              <c:idx val="3"/>
              <c:layout>
                <c:manualLayout>
                  <c:x val="-0.25330832417909355"/>
                  <c:y val="-2.45526551344370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34-42BA-840F-977A43DB4A42}"/>
                </c:ext>
              </c:extLst>
            </c:dLbl>
            <c:dLbl>
              <c:idx val="4"/>
              <c:layout>
                <c:manualLayout>
                  <c:x val="-7.887013817897516E-2"/>
                  <c:y val="-6.95658562142383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31334309566382"/>
                      <c:h val="0.102599488196359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D34-42BA-840F-977A43DB4A42}"/>
                </c:ext>
              </c:extLst>
            </c:dLbl>
            <c:dLbl>
              <c:idx val="5"/>
              <c:layout>
                <c:manualLayout>
                  <c:x val="-0.1984617774567915"/>
                  <c:y val="-0.112532841592842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6755950236501878"/>
                      <c:h val="0.119056211402871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D34-42BA-840F-977A43DB4A42}"/>
                </c:ext>
              </c:extLst>
            </c:dLbl>
            <c:dLbl>
              <c:idx val="6"/>
              <c:layout>
                <c:manualLayout>
                  <c:x val="-7.6022023994936266E-2"/>
                  <c:y val="-6.9566017320899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299540963544238"/>
                      <c:h val="0.1313325389700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D34-42BA-840F-977A43DB4A42}"/>
                </c:ext>
              </c:extLst>
            </c:dLbl>
            <c:dLbl>
              <c:idx val="7"/>
              <c:layout>
                <c:manualLayout>
                  <c:x val="-5.631261036661948E-3"/>
                  <c:y val="-2.45526551344370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4-42BA-840F-977A43DB4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Kökurit!$C$39:$C$46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Kökurit!$H$39:$H$46</c:f>
              <c:numCache>
                <c:formatCode>0%</c:formatCode>
                <c:ptCount val="8"/>
                <c:pt idx="0">
                  <c:v>0.17402420211751887</c:v>
                </c:pt>
                <c:pt idx="1">
                  <c:v>0.3345277323694672</c:v>
                </c:pt>
                <c:pt idx="2" formatCode="0.0000%">
                  <c:v>6.6267426812958858E-5</c:v>
                </c:pt>
                <c:pt idx="3" formatCode="0.00%">
                  <c:v>8.888797280607404E-3</c:v>
                </c:pt>
                <c:pt idx="4" formatCode="0.0%">
                  <c:v>1.3109704706385198E-2</c:v>
                </c:pt>
                <c:pt idx="5" formatCode="0.0%">
                  <c:v>3.1511458461291941E-2</c:v>
                </c:pt>
                <c:pt idx="6" formatCode="0.0%">
                  <c:v>6.8761384471704406E-2</c:v>
                </c:pt>
                <c:pt idx="7" formatCode="0.00%">
                  <c:v>1.5180076193302746E-2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4-42BA-840F-977A43DB4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452869240430471"/>
          <c:y val="0.15988834689844822"/>
          <c:w val="0.40498696954505309"/>
          <c:h val="0.72206865824248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E40-4940-9838-9167548DFFF5}"/>
              </c:ext>
            </c:extLst>
          </c:dPt>
          <c:dPt>
            <c:idx val="1"/>
            <c:bubble3D val="0"/>
            <c:spPr>
              <a:solidFill>
                <a:schemeClr val="accent3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40-4940-9838-9167548DFFF5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E40-4940-9838-9167548DFFF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40-4940-9838-9167548DFFF5}"/>
              </c:ext>
            </c:extLst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40-4940-9838-9167548DFFF5}"/>
              </c:ext>
            </c:extLst>
          </c:dPt>
          <c:dPt>
            <c:idx val="5"/>
            <c:bubble3D val="0"/>
            <c:spPr>
              <a:solidFill>
                <a:schemeClr val="tx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E40-4940-9838-9167548DFFF5}"/>
              </c:ext>
            </c:extLst>
          </c:dPt>
          <c:dLbls>
            <c:dLbl>
              <c:idx val="0"/>
              <c:layout>
                <c:manualLayout>
                  <c:x val="-0.19684586592513129"/>
                  <c:y val="1.3750422833096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441376198741293"/>
                      <c:h val="0.18834272415080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E40-4940-9838-9167548DFF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247958552594224"/>
                      <c:h val="0.25090560175854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E40-4940-9838-9167548DFFF5}"/>
                </c:ext>
              </c:extLst>
            </c:dLbl>
            <c:dLbl>
              <c:idx val="2"/>
              <c:layout>
                <c:manualLayout>
                  <c:x val="-7.3391127664700795E-2"/>
                  <c:y val="-0.114698882625911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21266042684321"/>
                      <c:h val="0.174439862460193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E40-4940-9838-9167548DFFF5}"/>
                </c:ext>
              </c:extLst>
            </c:dLbl>
            <c:dLbl>
              <c:idx val="3"/>
              <c:layout>
                <c:manualLayout>
                  <c:x val="-6.6285770409486494E-2"/>
                  <c:y val="-0.222445787049758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40-4940-9838-9167548DFFF5}"/>
                </c:ext>
              </c:extLst>
            </c:dLbl>
            <c:dLbl>
              <c:idx val="4"/>
              <c:layout>
                <c:manualLayout>
                  <c:x val="-5.7507968589103176E-2"/>
                  <c:y val="-0.1668346139656982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F-gös</a:t>
                    </a:r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B730A0B1-30DC-4C68-B8BB-ED80356F62F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5065383098457537"/>
                      <c:h val="0.306817547381937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40-4940-9838-9167548DFFF5}"/>
                </c:ext>
              </c:extLst>
            </c:dLbl>
            <c:dLbl>
              <c:idx val="5"/>
              <c:layout>
                <c:manualLayout>
                  <c:x val="-3.3176800624903129E-2"/>
                  <c:y val="0.152931752275088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850423789288552"/>
                      <c:h val="0.19529415499610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E40-4940-9838-9167548DF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Kökurit!$C$47:$C$52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Kökurit!$H$47:$H$52</c:f>
              <c:numCache>
                <c:formatCode>0.0%</c:formatCode>
                <c:ptCount val="6"/>
                <c:pt idx="0" formatCode="0.000%">
                  <c:v>3.3824306493159559E-4</c:v>
                </c:pt>
                <c:pt idx="1">
                  <c:v>0</c:v>
                </c:pt>
                <c:pt idx="2" formatCode="0.00%">
                  <c:v>1.6125623140303303E-3</c:v>
                </c:pt>
                <c:pt idx="3" formatCode="0.00%">
                  <c:v>2.3465740333708214E-3</c:v>
                </c:pt>
                <c:pt idx="4">
                  <c:v>4.8307396694086201E-2</c:v>
                </c:pt>
                <c:pt idx="5" formatCode="0.00%">
                  <c:v>1.5116757648625115E-3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0-4940-9838-9167548DF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LOSUN ÍSLANDS</a:t>
            </a:r>
          </a:p>
          <a:p>
            <a:pPr>
              <a:defRPr sz="1800"/>
            </a:pPr>
            <a:r>
              <a:rPr lang="is-IS" sz="1800" b="0" baseline="0">
                <a:solidFill>
                  <a:sysClr val="windowText" lastClr="000000"/>
                </a:solidFill>
              </a:rPr>
              <a:t>ÁN LULUCF</a:t>
            </a: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2022</a:t>
            </a:r>
            <a:endParaRPr lang="is-I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4678262642529593"/>
          <c:y val="0.4960404663014630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4727661793227471"/>
          <c:y val="0.18465693773117955"/>
          <c:w val="0.33184994951776947"/>
          <c:h val="0.739061935232446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B0-4D4C-83A9-4D9C001797FD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B0-4D4C-83A9-4D9C001797F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B0-4D4C-83A9-4D9C001797FD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B0-4D4C-83A9-4D9C001797FD}"/>
              </c:ext>
            </c:extLst>
          </c:dPt>
          <c:dLbls>
            <c:dLbl>
              <c:idx val="0"/>
              <c:layout>
                <c:manualLayout>
                  <c:x val="0.10939117666128356"/>
                  <c:y val="-0.195630437587774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2C14D7-E96F-4691-BAC4-7EBF005B9ECB}" type="CATEGORYNAME">
                      <a:rPr lang="en-US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429BBF67-1FDE-4262-8266-2441C41DDF15}" type="VALU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þús. tonn CO</a:t>
                    </a:r>
                    <a:r>
                      <a:rPr lang="en-US" sz="1800" b="0" i="0" u="none" strike="noStrike" kern="1200" baseline="-250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-íg.</a:t>
                    </a:r>
                    <a:endParaRPr lang="en-US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24A171D9-479D-4021-BF14-2B461915C1FC}" type="PERCENTAG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057366091806695"/>
                      <c:h val="0.1786805936277257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4B0-4D4C-83A9-4D9C001797FD}"/>
                </c:ext>
              </c:extLst>
            </c:dLbl>
            <c:dLbl>
              <c:idx val="1"/>
              <c:layout>
                <c:manualLayout>
                  <c:x val="0.15376333194354178"/>
                  <c:y val="6.937462492037560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49C04B-1A49-4427-A335-46E095CB5485}" type="CATEGORYNAME">
                      <a:rPr lang="en-US" b="1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2">
                          <a:lumMod val="90000"/>
                          <a:lumOff val="1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D54C65FA-BC8C-4CE8-AF3F-F7122D586022}" type="VALUE"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. tonn CO</a:t>
                    </a:r>
                    <a:r>
                      <a:rPr lang="en-US" sz="1800" b="0" i="0" u="none" strike="noStrike" kern="1200" baseline="-2500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-íg.</a:t>
                    </a:r>
                    <a:endParaRPr lang="en-US" baseline="0">
                      <a:solidFill>
                        <a:schemeClr val="accent2">
                          <a:lumMod val="90000"/>
                          <a:lumOff val="1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4265F213-893A-489A-8E99-2DFE591C364E}" type="PERCENTAGE"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xfrm>
                  <a:off x="9795667" y="2867464"/>
                  <a:ext cx="2384127" cy="1303136"/>
                </a:xfrm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9674"/>
                        <a:gd name="adj2" fmla="val 2865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6698158099220356"/>
                      <c:h val="0.231138828788910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4B0-4D4C-83A9-4D9C001797FD}"/>
                </c:ext>
              </c:extLst>
            </c:dLbl>
            <c:dLbl>
              <c:idx val="2"/>
              <c:layout>
                <c:manualLayout>
                  <c:x val="-0.16370561059730351"/>
                  <c:y val="5.253077615794198E-2"/>
                </c:manualLayout>
              </c:layout>
              <c:tx>
                <c:rich>
                  <a:bodyPr/>
                  <a:lstStyle/>
                  <a:p>
                    <a:fld id="{2538FA89-04BF-45C3-A3AD-4A3B0A7998FD}" type="CATEGORYNAME">
                      <a:rPr lang="en-US" b="1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[CATEGORY NAME]</a:t>
                    </a:fld>
                    <a:endParaRPr lang="en-US" b="1" baseline="0">
                      <a:solidFill>
                        <a:schemeClr val="accent4">
                          <a:lumMod val="50000"/>
                        </a:schemeClr>
                      </a:solidFill>
                    </a:endParaRPr>
                  </a:p>
                  <a:p>
                    <a:fld id="{B2F4518E-5F88-45EF-828C-C6C015371DAD}" type="VALUE"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þús. tonn CO</a:t>
                    </a:r>
                    <a:r>
                      <a:rPr lang="en-US" sz="1800" b="0" i="0" u="none" strike="noStrike" kern="1200" baseline="-2500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-íg.</a:t>
                    </a:r>
                    <a:endParaRPr lang="en-US" baseline="0">
                      <a:solidFill>
                        <a:schemeClr val="accent4">
                          <a:lumMod val="50000"/>
                        </a:schemeClr>
                      </a:solidFill>
                    </a:endParaRPr>
                  </a:p>
                  <a:p>
                    <a:fld id="{37343A94-AB4C-4C7B-A1A1-E8EF52E95B4E}" type="PERCENTAGE"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4B0-4D4C-83A9-4D9C001797FD}"/>
                </c:ext>
              </c:extLst>
            </c:dLbl>
            <c:dLbl>
              <c:idx val="3"/>
              <c:layout>
                <c:manualLayout>
                  <c:x val="-0.11911556490492313"/>
                  <c:y val="-0.2282854073458597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FBE52EA-AA68-4CB1-8E08-087E6BCDE1CD}" type="CATEGORYNAME">
                      <a:rPr lang="en-US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53073475-41B0-41AF-9952-CBD2CB92FE85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þús. tonn CO</a:t>
                    </a:r>
                    <a:r>
                      <a:rPr lang="en-US" sz="1800" b="0" i="0" u="none" strike="noStrike" kern="1200" baseline="-250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-íg.</a:t>
                    </a:r>
                    <a:endParaRPr lang="en-US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CA0719E0-0DA4-4FD3-9BBA-886C9199961D}" type="PERCENTAG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572275495492918"/>
                      <c:h val="0.186358784933566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4B0-4D4C-83A9-4D9C00179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Kökurit!$C$3:$C$6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Kökurit!$G$3:$G$6</c:f>
              <c:numCache>
                <c:formatCode>0</c:formatCode>
                <c:ptCount val="4"/>
                <c:pt idx="0">
                  <c:v>1819.3432256777983</c:v>
                </c:pt>
                <c:pt idx="1">
                  <c:v>2017.1965192706896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B0-4D4C-83A9-4D9C00179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3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9306130397591E-2"/>
          <c:y val="4.1205126216814644E-2"/>
          <c:w val="0.37430119160777381"/>
          <c:h val="0.568283859605487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8C-42EB-8DBC-93F90DE84A4C}"/>
              </c:ext>
            </c:extLst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8C-42EB-8DBC-93F90DE84A4C}"/>
              </c:ext>
            </c:extLst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8C-42EB-8DBC-93F90DE84A4C}"/>
              </c:ext>
            </c:extLst>
          </c:dPt>
          <c:dPt>
            <c:idx val="3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8C-42EB-8DBC-93F90DE84A4C}"/>
              </c:ext>
            </c:extLst>
          </c:dPt>
          <c:dLbls>
            <c:dLbl>
              <c:idx val="0"/>
              <c:layout>
                <c:manualLayout>
                  <c:x val="5.3491383853949664E-2"/>
                  <c:y val="9.2015210179194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990181918586442"/>
                      <c:h val="0.21856132252021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8C-42EB-8DBC-93F90DE84A4C}"/>
                </c:ext>
              </c:extLst>
            </c:dLbl>
            <c:dLbl>
              <c:idx val="1"/>
              <c:layout>
                <c:manualLayout>
                  <c:x val="2.221105234121061E-2"/>
                  <c:y val="-1.603844598997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8C-42EB-8DBC-93F90DE84A4C}"/>
                </c:ext>
              </c:extLst>
            </c:dLbl>
            <c:dLbl>
              <c:idx val="2"/>
              <c:layout>
                <c:manualLayout>
                  <c:x val="2.5740516717782942E-2"/>
                  <c:y val="7.8951735012822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439319634080174"/>
                      <c:h val="0.206620868928425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28C-42EB-8DBC-93F90DE84A4C}"/>
                </c:ext>
              </c:extLst>
            </c:dLbl>
            <c:dLbl>
              <c:idx val="3"/>
              <c:layout>
                <c:manualLayout>
                  <c:x val="-0.1047797330393368"/>
                  <c:y val="1.9809467460130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0676582965571463"/>
                      <c:h val="0.176174183363927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28C-42EB-8DBC-93F90DE84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Kökurit!$C$27:$C$30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Kökurit!$H$27:$H$30</c:f>
              <c:numCache>
                <c:formatCode>0.00%</c:formatCode>
                <c:ptCount val="4"/>
                <c:pt idx="0" formatCode="0.0%">
                  <c:v>7.2362648808873137E-2</c:v>
                </c:pt>
                <c:pt idx="1">
                  <c:v>1.433576843341287E-3</c:v>
                </c:pt>
                <c:pt idx="2">
                  <c:v>3.5006208310829324E-3</c:v>
                </c:pt>
                <c:pt idx="3" formatCode="0.0%">
                  <c:v>7.123620224991219E-3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C-42EB-8DBC-93F90DE8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338980775176077E-2"/>
          <c:y val="0.37447660421757628"/>
          <c:w val="0.36159154402347587"/>
          <c:h val="0.602534890035297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42-449D-BE88-748305A4ED31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42-449D-BE88-748305A4ED31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42-449D-BE88-748305A4ED31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42-449D-BE88-748305A4ED31}"/>
              </c:ext>
            </c:extLst>
          </c:dPt>
          <c:dLbls>
            <c:dLbl>
              <c:idx val="0"/>
              <c:layout>
                <c:manualLayout>
                  <c:x val="0.11140182465172128"/>
                  <c:y val="-0.107864603131505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2942-449D-BE88-748305A4ED31}"/>
                </c:ext>
              </c:extLst>
            </c:dLbl>
            <c:dLbl>
              <c:idx val="1"/>
              <c:layout>
                <c:manualLayout>
                  <c:x val="0"/>
                  <c:y val="-5.5794189519413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590171178689035"/>
                      <c:h val="0.181866232238211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942-449D-BE88-748305A4ED31}"/>
                </c:ext>
              </c:extLst>
            </c:dLbl>
            <c:dLbl>
              <c:idx val="2"/>
              <c:layout>
                <c:manualLayout>
                  <c:x val="-0.21812752574437017"/>
                  <c:y val="0.215759435243008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4372637869968"/>
                      <c:h val="0.20416099829770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942-449D-BE88-748305A4ED31}"/>
                </c:ext>
              </c:extLst>
            </c:dLbl>
            <c:dLbl>
              <c:idx val="3"/>
              <c:layout>
                <c:manualLayout>
                  <c:x val="3.6617711381505519E-2"/>
                  <c:y val="-5.656352952861305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895190883516177"/>
                      <c:h val="0.14181902075614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942-449D-BE88-748305A4E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Kökurit!$C$23:$C$26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Kökurit!$H$23:$H$26</c:f>
              <c:numCache>
                <c:formatCode>0.0%</c:formatCode>
                <c:ptCount val="4"/>
                <c:pt idx="0" formatCode="0%">
                  <c:v>0.11452003190968096</c:v>
                </c:pt>
                <c:pt idx="1">
                  <c:v>2.682235420744581E-2</c:v>
                </c:pt>
                <c:pt idx="2">
                  <c:v>7.1688989661457425E-2</c:v>
                </c:pt>
                <c:pt idx="3" formatCode="0.00%">
                  <c:v>2.3620826147550656E-3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2-449D-BE88-748305A4ED3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F5-469E-B443-F5DE89B8EFF5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F5-469E-B443-F5DE89B8EFF5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9F5-469E-B443-F5DE89B8EFF5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F5-469E-B443-F5DE89B8EFF5}"/>
              </c:ext>
            </c:extLst>
          </c:dPt>
          <c:cat>
            <c:strRef>
              <c:f>Kökurit!$C$23:$C$26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Kökurit!$I$23:$I$26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2942-449D-BE88-748305A4E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831192712609473"/>
          <c:y val="9.5236591575926038E-2"/>
          <c:w val="0.34576226253828024"/>
          <c:h val="0.502618627667684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AC-4D66-BF8D-A8953A4CA04D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AC-4D66-BF8D-A8953A4CA04D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AC-4D66-BF8D-A8953A4CA04D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AC-4D66-BF8D-A8953A4CA04D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1AC-4D66-BF8D-A8953A4CA04D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1AC-4D66-BF8D-A8953A4CA04D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1AC-4D66-BF8D-A8953A4CA04D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1AC-4D66-BF8D-A8953A4CA04D}"/>
              </c:ext>
            </c:extLst>
          </c:dPt>
          <c:dLbls>
            <c:dLbl>
              <c:idx val="0"/>
              <c:layout>
                <c:manualLayout>
                  <c:x val="7.8798229790529081E-3"/>
                  <c:y val="0.132415445252772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61AC-4D66-BF8D-A8953A4CA04D}"/>
                </c:ext>
              </c:extLst>
            </c:dLbl>
            <c:dLbl>
              <c:idx val="1"/>
              <c:layout>
                <c:manualLayout>
                  <c:x val="-9.193126808895058E-2"/>
                  <c:y val="-0.108327909564055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61AC-4D66-BF8D-A8953A4CA04D}"/>
                </c:ext>
              </c:extLst>
            </c:dLbl>
            <c:dLbl>
              <c:idx val="2"/>
              <c:layout>
                <c:manualLayout>
                  <c:x val="0.21800843575379711"/>
                  <c:y val="0.152402390311174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AC-4D66-BF8D-A8953A4CA04D}"/>
                </c:ext>
              </c:extLst>
            </c:dLbl>
            <c:dLbl>
              <c:idx val="3"/>
              <c:layout>
                <c:manualLayout>
                  <c:x val="-4.5941614485202925E-2"/>
                  <c:y val="0.104054799144461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C-4D66-BF8D-A8953A4CA04D}"/>
                </c:ext>
              </c:extLst>
            </c:dLbl>
            <c:dLbl>
              <c:idx val="4"/>
              <c:layout>
                <c:manualLayout>
                  <c:x val="-7.7460807128494721E-2"/>
                  <c:y val="1.582181902856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AC-4D66-BF8D-A8953A4CA04D}"/>
                </c:ext>
              </c:extLst>
            </c:dLbl>
            <c:dLbl>
              <c:idx val="5"/>
              <c:layout>
                <c:manualLayout>
                  <c:x val="-3.7465384822773257E-2"/>
                  <c:y val="-8.66229760742295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53422922792908"/>
                      <c:h val="0.205193190967734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1AC-4D66-BF8D-A8953A4CA04D}"/>
                </c:ext>
              </c:extLst>
            </c:dLbl>
            <c:dLbl>
              <c:idx val="6"/>
              <c:layout>
                <c:manualLayout>
                  <c:x val="-6.4757593636333738E-2"/>
                  <c:y val="-9.25190805306573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96616108427367"/>
                      <c:h val="0.144758556497341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1AC-4D66-BF8D-A8953A4CA04D}"/>
                </c:ext>
              </c:extLst>
            </c:dLbl>
            <c:dLbl>
              <c:idx val="7"/>
              <c:layout>
                <c:manualLayout>
                  <c:x val="-6.5665218653803134E-2"/>
                  <c:y val="-0.112352592513955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AC-4D66-BF8D-A8953A4CA0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Kökurit!$C$9:$C$16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Kökurit!$H$9:$H$16</c:f>
              <c:numCache>
                <c:formatCode>0%</c:formatCode>
                <c:ptCount val="8"/>
                <c:pt idx="0">
                  <c:v>0.17402420211751887</c:v>
                </c:pt>
                <c:pt idx="1">
                  <c:v>0.3345277323694672</c:v>
                </c:pt>
                <c:pt idx="2" formatCode="0.0000%">
                  <c:v>8.770929638579365E-3</c:v>
                </c:pt>
                <c:pt idx="3" formatCode="0.00%">
                  <c:v>8.888797280607404E-3</c:v>
                </c:pt>
                <c:pt idx="4" formatCode="0.0%">
                  <c:v>1.3109704706385198E-2</c:v>
                </c:pt>
                <c:pt idx="5" formatCode="0.0%">
                  <c:v>3.4264854051315227E-2</c:v>
                </c:pt>
                <c:pt idx="6" formatCode="0.0%">
                  <c:v>6.8761384471704406E-2</c:v>
                </c:pt>
                <c:pt idx="7" formatCode="0.00%">
                  <c:v>1.5180076193302746E-2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1AC-4D66-BF8D-A8953A4C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040569615473713"/>
          <c:y val="3.00868901249568E-2"/>
          <c:w val="0.42671678832303639"/>
          <c:h val="0.580672590317798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E4-452E-BC59-9331AA81BBCD}"/>
              </c:ext>
            </c:extLst>
          </c:dPt>
          <c:dPt>
            <c:idx val="1"/>
            <c:bubble3D val="0"/>
            <c:spPr>
              <a:solidFill>
                <a:schemeClr val="accent3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4-452E-BC59-9331AA81BBCD}"/>
              </c:ext>
            </c:extLst>
          </c:dPt>
          <c:dPt>
            <c:idx val="2"/>
            <c:bubble3D val="0"/>
            <c:explosion val="3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E4-452E-BC59-9331AA81BBCD}"/>
              </c:ext>
            </c:extLst>
          </c:dPt>
          <c:dPt>
            <c:idx val="3"/>
            <c:bubble3D val="0"/>
            <c:spPr>
              <a:solidFill>
                <a:schemeClr val="accent3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E4-452E-BC59-9331AA81BBCD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E4-452E-BC59-9331AA81BBCD}"/>
              </c:ext>
            </c:extLst>
          </c:dPt>
          <c:dPt>
            <c:idx val="5"/>
            <c:bubble3D val="0"/>
            <c:spPr>
              <a:solidFill>
                <a:schemeClr val="accent3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E4-452E-BC59-9331AA81BBCD}"/>
              </c:ext>
            </c:extLst>
          </c:dPt>
          <c:dLbls>
            <c:dLbl>
              <c:idx val="0"/>
              <c:layout>
                <c:manualLayout>
                  <c:x val="-0.20297678098611502"/>
                  <c:y val="-5.42210229217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39076679793532"/>
                      <c:h val="0.20901234207632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7E4-452E-BC59-9331AA81BB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4-452E-BC59-9331AA81BBCD}"/>
                </c:ext>
              </c:extLst>
            </c:dLbl>
            <c:dLbl>
              <c:idx val="2"/>
              <c:layout>
                <c:manualLayout>
                  <c:x val="-0.128507573145894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17E4-452E-BC59-9331AA81BBCD}"/>
                </c:ext>
              </c:extLst>
            </c:dLbl>
            <c:dLbl>
              <c:idx val="3"/>
              <c:layout>
                <c:manualLayout>
                  <c:x val="4.9717898998600629E-2"/>
                  <c:y val="0.149681124938299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E4-452E-BC59-9331AA81BBCD}"/>
                </c:ext>
              </c:extLst>
            </c:dLbl>
            <c:dLbl>
              <c:idx val="4"/>
              <c:layout>
                <c:manualLayout>
                  <c:x val="-9.3542645326628995E-2"/>
                  <c:y val="3.68522369958628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75409660540927"/>
                      <c:h val="0.20901234207632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7E4-452E-BC59-9331AA81BBCD}"/>
                </c:ext>
              </c:extLst>
            </c:dLbl>
            <c:dLbl>
              <c:idx val="5"/>
              <c:layout>
                <c:manualLayout>
                  <c:x val="-6.2026071463211041E-2"/>
                  <c:y val="-0.262688595350430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E4-452E-BC59-9331AA81BB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Kökurit!$C$17:$C$22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Kökurit!$H$17:$H$22</c:f>
              <c:numCache>
                <c:formatCode>0.0%</c:formatCode>
                <c:ptCount val="6"/>
                <c:pt idx="0" formatCode="0.000%">
                  <c:v>3.3824306493159559E-4</c:v>
                </c:pt>
                <c:pt idx="1">
                  <c:v>0</c:v>
                </c:pt>
                <c:pt idx="2" formatCode="0.00%">
                  <c:v>0.6765298245722029</c:v>
                </c:pt>
                <c:pt idx="3" formatCode="0.00%">
                  <c:v>2.3465740333708214E-3</c:v>
                </c:pt>
                <c:pt idx="4">
                  <c:v>4.8307396694086201E-2</c:v>
                </c:pt>
                <c:pt idx="5" formatCode="0.00%">
                  <c:v>1.5116757648625115E-3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E4-452E-BC59-9331AA81B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frá</a:t>
            </a:r>
            <a:r>
              <a:rPr lang="en-US" baseline="0"/>
              <a:t> staðbundum iðnaði undir ETS kerfi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'Talnagögn (eftir skuldb.)'!$A$40</c:f>
              <c:strCache>
                <c:ptCount val="1"/>
                <c:pt idx="0">
                  <c:v>Álframleiðsla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skuldb.)'!$D$40:$AC$40</c15:sqref>
                  </c15:fullRef>
                </c:ext>
              </c:extLst>
              <c:f>'Talnagögn (eftir skuldb.)'!$D$40:$U$40</c:f>
              <c:numCache>
                <c:formatCode>0</c:formatCode>
                <c:ptCount val="18"/>
                <c:pt idx="0">
                  <c:v>444.80851616708713</c:v>
                </c:pt>
                <c:pt idx="1">
                  <c:v>869.57185988485026</c:v>
                </c:pt>
                <c:pt idx="2">
                  <c:v>990.98126629758121</c:v>
                </c:pt>
                <c:pt idx="3">
                  <c:v>1556.7584922170536</c:v>
                </c:pt>
                <c:pt idx="4">
                  <c:v>1393.4018646112659</c:v>
                </c:pt>
                <c:pt idx="5">
                  <c:v>1391.9209450624717</c:v>
                </c:pt>
                <c:pt idx="6">
                  <c:v>1281.3105455922127</c:v>
                </c:pt>
                <c:pt idx="7">
                  <c:v>1328.7342410906138</c:v>
                </c:pt>
                <c:pt idx="8">
                  <c:v>1353.4714335748731</c:v>
                </c:pt>
                <c:pt idx="9">
                  <c:v>1368.5549133196287</c:v>
                </c:pt>
                <c:pt idx="10">
                  <c:v>1392.8009611325194</c:v>
                </c:pt>
                <c:pt idx="11">
                  <c:v>1354.081750028553</c:v>
                </c:pt>
                <c:pt idx="12">
                  <c:v>1385.559079923195</c:v>
                </c:pt>
                <c:pt idx="13">
                  <c:v>1382.5326490562106</c:v>
                </c:pt>
                <c:pt idx="14">
                  <c:v>1363.2348061869016</c:v>
                </c:pt>
                <c:pt idx="15">
                  <c:v>1347.2027898796409</c:v>
                </c:pt>
                <c:pt idx="16">
                  <c:v>1361.0898434635815</c:v>
                </c:pt>
                <c:pt idx="17">
                  <c:v>1354.2007303406649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E-4BC5-A06A-60AAEBEA8947}"/>
            </c:ext>
          </c:extLst>
        </c:ser>
        <c:ser>
          <c:idx val="1"/>
          <c:order val="1"/>
          <c:tx>
            <c:strRef>
              <c:f>'Talnagögn (eftir skuldb.)'!$A$39</c:f>
              <c:strCache>
                <c:ptCount val="1"/>
                <c:pt idx="0">
                  <c:v>Kísil- og kísilmálmframleiðsla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skuldb.)'!$D$39:$AC$39</c15:sqref>
                  </c15:fullRef>
                </c:ext>
              </c:extLst>
              <c:f>'Talnagögn (eftir skuldb.)'!$D$39:$U$39</c:f>
              <c:numCache>
                <c:formatCode>0</c:formatCode>
                <c:ptCount val="18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406.15873991578883</c:v>
                </c:pt>
                <c:pt idx="9">
                  <c:v>368.42751117182405</c:v>
                </c:pt>
                <c:pt idx="10">
                  <c:v>400.91750131306247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428.79341747368807</c:v>
                </c:pt>
                <c:pt idx="15">
                  <c:v>415.30481108799324</c:v>
                </c:pt>
                <c:pt idx="16">
                  <c:v>472.04519978932524</c:v>
                </c:pt>
                <c:pt idx="17">
                  <c:v>513.25851857568762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E-4BC5-A06A-60AAEBEA8947}"/>
            </c:ext>
          </c:extLst>
        </c:ser>
        <c:ser>
          <c:idx val="0"/>
          <c:order val="2"/>
          <c:tx>
            <c:strRef>
              <c:f>'Talnagögn (eftir skuldb.)'!$A$38</c:f>
              <c:strCache>
                <c:ptCount val="1"/>
                <c:pt idx="0">
                  <c:v>Eldsneytisbruni, staðbundinn iðnaður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skuldb.)'!$D$1:$AC$1</c15:sqref>
                  </c15:fullRef>
                </c:ext>
              </c:extLst>
              <c:f>'Talnagögn (eftir skuldb.)'!$D$1:$U$1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skuldb.)'!$D$38:$AC$38</c15:sqref>
                  </c15:fullRef>
                </c:ext>
              </c:extLst>
              <c:f>'Talnagögn (eftir skuldb.)'!$D$38:$U$38</c:f>
              <c:numCache>
                <c:formatCode>0</c:formatCode>
                <c:ptCount val="18"/>
                <c:pt idx="0">
                  <c:v>31.238484919299999</c:v>
                </c:pt>
                <c:pt idx="1">
                  <c:v>25.512199570446668</c:v>
                </c:pt>
                <c:pt idx="2">
                  <c:v>25.460353461473332</c:v>
                </c:pt>
                <c:pt idx="3">
                  <c:v>25.08300522269333</c:v>
                </c:pt>
                <c:pt idx="4">
                  <c:v>20.12935053244</c:v>
                </c:pt>
                <c:pt idx="5">
                  <c:v>21.812472989966665</c:v>
                </c:pt>
                <c:pt idx="6">
                  <c:v>22.110419334540001</c:v>
                </c:pt>
                <c:pt idx="7">
                  <c:v>16.003616755494086</c:v>
                </c:pt>
                <c:pt idx="8">
                  <c:v>11.370694227316061</c:v>
                </c:pt>
                <c:pt idx="9" formatCode="0.0">
                  <c:v>7.989149136368459</c:v>
                </c:pt>
                <c:pt idx="10" formatCode="0.0">
                  <c:v>7.8797282683219994</c:v>
                </c:pt>
                <c:pt idx="11">
                  <c:v>12.421143917972499</c:v>
                </c:pt>
                <c:pt idx="12">
                  <c:v>10.9135797336974</c:v>
                </c:pt>
                <c:pt idx="13">
                  <c:v>12.178335297197659</c:v>
                </c:pt>
                <c:pt idx="14">
                  <c:v>10.857899999999999</c:v>
                </c:pt>
                <c:pt idx="15" formatCode="0.0">
                  <c:v>7.8790448188936626</c:v>
                </c:pt>
                <c:pt idx="16">
                  <c:v>10.453638308901184</c:v>
                </c:pt>
                <c:pt idx="17" formatCode="0.0">
                  <c:v>7.6184954038819539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7E-4BC5-A06A-60AAEBEA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261464"/>
        <c:axId val="1108258944"/>
      </c:barChart>
      <c:catAx>
        <c:axId val="1108261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58944"/>
        <c:crosses val="autoZero"/>
        <c:auto val="1"/>
        <c:lblAlgn val="ctr"/>
        <c:lblOffset val="100"/>
        <c:noMultiLvlLbl val="0"/>
      </c:catAx>
      <c:valAx>
        <c:axId val="11082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0826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EMISSIONS</a:t>
            </a:r>
            <a:endParaRPr lang="is-IS" sz="1800" b="1" baseline="0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IN ICELAND</a:t>
            </a:r>
            <a:endParaRPr lang="is-IS" sz="1800" b="1">
              <a:solidFill>
                <a:sysClr val="windowText" lastClr="000000"/>
              </a:solidFill>
            </a:endParaRPr>
          </a:p>
          <a:p>
            <a:pPr>
              <a:defRPr sz="1800"/>
            </a:pPr>
            <a:r>
              <a:rPr lang="is-IS" sz="1800" b="0" baseline="0">
                <a:solidFill>
                  <a:sysClr val="windowText" lastClr="000000"/>
                </a:solidFill>
              </a:rPr>
              <a:t>EXCL: LULUCF</a:t>
            </a:r>
          </a:p>
          <a:p>
            <a:pPr>
              <a:defRPr sz="1800"/>
            </a:pPr>
            <a:r>
              <a:rPr lang="is-IS" sz="1800" b="1" baseline="0">
                <a:solidFill>
                  <a:sysClr val="windowText" lastClr="000000"/>
                </a:solidFill>
              </a:rPr>
              <a:t>2022</a:t>
            </a:r>
            <a:endParaRPr lang="is-IS" sz="1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8164306385882716"/>
          <c:y val="0.407602500376261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711174739118967"/>
          <c:y val="0.12449073488938356"/>
          <c:w val="0.33184994951776947"/>
          <c:h val="0.739061935232446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BB-42CC-8A3C-64EFE92508E1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BB-42CC-8A3C-64EFE92508E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BB-42CC-8A3C-64EFE92508E1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BB-42CC-8A3C-64EFE92508E1}"/>
              </c:ext>
            </c:extLst>
          </c:dPt>
          <c:dLbls>
            <c:dLbl>
              <c:idx val="0"/>
              <c:layout>
                <c:manualLayout>
                  <c:x val="0.10371016047056397"/>
                  <c:y val="-0.1507632089516748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2C14D7-E96F-4691-BAC4-7EBF005B9ECB}" type="CATEGORYNAME">
                      <a:rPr lang="en-US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429BBF67-1FDE-4262-8266-2441C41DDF15}" type="VALU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kt CO</a:t>
                    </a:r>
                    <a:r>
                      <a:rPr lang="en-US" sz="1800" b="0" i="0" u="none" strike="noStrike" kern="1200" baseline="-250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-eq</a:t>
                    </a:r>
                    <a:endParaRPr lang="en-US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24A171D9-479D-4021-BF14-2B461915C1FC}" type="PERCENTAGE">
                      <a:rPr lang="en-US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240369781408175"/>
                      <c:h val="0.148332805370231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EBB-42CC-8A3C-64EFE92508E1}"/>
                </c:ext>
              </c:extLst>
            </c:dLbl>
            <c:dLbl>
              <c:idx val="1"/>
              <c:layout>
                <c:manualLayout>
                  <c:x val="0.12421553436085483"/>
                  <c:y val="0.1366820303769070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49C04B-1A49-4427-A335-46E095CB5485}" type="CATEGORYNAME">
                      <a:rPr lang="en-US" b="1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2">
                          <a:lumMod val="90000"/>
                          <a:lumOff val="1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D54C65FA-BC8C-4CE8-AF3F-F7122D586022}" type="VALUE"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kt CO</a:t>
                    </a:r>
                    <a:r>
                      <a:rPr lang="en-US" sz="1800" b="0" i="0" u="none" strike="noStrike" kern="1200" baseline="-2500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-eq</a:t>
                    </a:r>
                    <a:endParaRPr lang="en-US" baseline="0">
                      <a:solidFill>
                        <a:schemeClr val="accent2">
                          <a:lumMod val="90000"/>
                          <a:lumOff val="1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4265F213-893A-489A-8E99-2DFE591C364E}" type="PERCENTAGE">
                      <a:rPr lang="en-US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xfrm>
                  <a:off x="9795667" y="2867464"/>
                  <a:ext cx="2384127" cy="1303136"/>
                </a:xfrm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9674"/>
                        <a:gd name="adj2" fmla="val 2865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2404369686196"/>
                      <c:h val="0.191302726451414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EBB-42CC-8A3C-64EFE92508E1}"/>
                </c:ext>
              </c:extLst>
            </c:dLbl>
            <c:dLbl>
              <c:idx val="2"/>
              <c:layout>
                <c:manualLayout>
                  <c:x val="-0.13048518795434788"/>
                  <c:y val="2.8430843676751194E-2"/>
                </c:manualLayout>
              </c:layout>
              <c:tx>
                <c:rich>
                  <a:bodyPr/>
                  <a:lstStyle/>
                  <a:p>
                    <a:fld id="{2538FA89-04BF-45C3-A3AD-4A3B0A7998FD}" type="CATEGORYNAME">
                      <a:rPr lang="en-US" b="1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[CATEGORY NAME]</a:t>
                    </a:fld>
                    <a:endParaRPr lang="en-US" b="1" baseline="0">
                      <a:solidFill>
                        <a:schemeClr val="accent4">
                          <a:lumMod val="50000"/>
                        </a:schemeClr>
                      </a:solidFill>
                    </a:endParaRPr>
                  </a:p>
                  <a:p>
                    <a:fld id="{B2F4518E-5F88-45EF-828C-C6C015371DAD}" type="VALUE"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kt CO</a:t>
                    </a:r>
                    <a:r>
                      <a:rPr lang="en-US" sz="1800" b="0" i="0" u="none" strike="noStrike" kern="1200" baseline="-2500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-eq</a:t>
                    </a:r>
                    <a:endParaRPr lang="en-US" baseline="0">
                      <a:solidFill>
                        <a:schemeClr val="accent4">
                          <a:lumMod val="50000"/>
                        </a:schemeClr>
                      </a:solidFill>
                    </a:endParaRPr>
                  </a:p>
                  <a:p>
                    <a:fld id="{37343A94-AB4C-4C7B-A1A1-E8EF52E95B4E}" type="PERCENTAGE"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BB-42CC-8A3C-64EFE92508E1}"/>
                </c:ext>
              </c:extLst>
            </c:dLbl>
            <c:dLbl>
              <c:idx val="3"/>
              <c:layout>
                <c:manualLayout>
                  <c:x val="-0.14108892840173926"/>
                  <c:y val="-7.633339836071521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FBE52EA-AA68-4CB1-8E08-087E6BCDE1CD}" type="CATEGORYNAME">
                      <a:rPr lang="en-US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[CATEGORY NAME]</a:t>
                    </a:fld>
                    <a:endParaRPr lang="en-US" b="1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/>
                    </a:pPr>
                    <a:fld id="{53073475-41B0-41AF-9952-CBD2CB92FE85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[VALUE]</a:t>
                    </a:fld>
                    <a:r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kt CO</a:t>
                    </a:r>
                    <a:r>
                      <a:rPr lang="en-US" sz="1800" b="0" i="0" u="none" strike="noStrike" kern="1200" baseline="-250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-eq</a:t>
                    </a:r>
                  </a:p>
                  <a:p>
                    <a:pPr>
                      <a:defRPr sz="1800"/>
                    </a:pPr>
                    <a:fld id="{CA0719E0-0DA4-4FD3-9BBA-886C9199961D}" type="PERCENTAG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>
                        <a:defRPr sz="1800"/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 w="6350"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01807015956153"/>
                      <c:h val="0.18635873752434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EBB-42CC-8A3C-64EFE92508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Kökurit!$D$3:$D$6</c:f>
              <c:strCache>
                <c:ptCount val="4"/>
                <c:pt idx="0">
                  <c:v>Energy</c:v>
                </c:pt>
                <c:pt idx="1">
                  <c:v>Industry and Product Use</c:v>
                </c:pt>
                <c:pt idx="2">
                  <c:v>Agriculture</c:v>
                </c:pt>
                <c:pt idx="3">
                  <c:v>Waste</c:v>
                </c:pt>
              </c:strCache>
            </c:strRef>
          </c:cat>
          <c:val>
            <c:numRef>
              <c:f>Kökurit!$G$3:$G$6</c:f>
              <c:numCache>
                <c:formatCode>0</c:formatCode>
                <c:ptCount val="4"/>
                <c:pt idx="0">
                  <c:v>1819.3432256777983</c:v>
                </c:pt>
                <c:pt idx="1">
                  <c:v>2017.1965192706896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BB-42CC-8A3C-64EFE9250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3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9306130397591E-2"/>
          <c:y val="4.1205126216814644E-2"/>
          <c:w val="0.49600375884374803"/>
          <c:h val="0.764855807222492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7F-41BD-9A81-7DC9FB1A25E2}"/>
              </c:ext>
            </c:extLst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F-41BD-9A81-7DC9FB1A25E2}"/>
              </c:ext>
            </c:extLst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F-41BD-9A81-7DC9FB1A25E2}"/>
              </c:ext>
            </c:extLst>
          </c:dPt>
          <c:dPt>
            <c:idx val="3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7F-41BD-9A81-7DC9FB1A25E2}"/>
              </c:ext>
            </c:extLst>
          </c:dPt>
          <c:dLbls>
            <c:dLbl>
              <c:idx val="0"/>
              <c:layout>
                <c:manualLayout>
                  <c:x val="4.0099553426162421E-2"/>
                  <c:y val="8.9988912556201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7242323045790801"/>
                      <c:h val="0.26422343667137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27F-41BD-9A81-7DC9FB1A25E2}"/>
                </c:ext>
              </c:extLst>
            </c:dLbl>
            <c:dLbl>
              <c:idx val="1"/>
              <c:layout>
                <c:manualLayout>
                  <c:x val="0.10010619651171578"/>
                  <c:y val="-6.00326156989977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54260551463741"/>
                      <c:h val="0.219871960599128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27F-41BD-9A81-7DC9FB1A25E2}"/>
                </c:ext>
              </c:extLst>
            </c:dLbl>
            <c:dLbl>
              <c:idx val="2"/>
              <c:layout>
                <c:manualLayout>
                  <c:x val="3.9574106189484717E-2"/>
                  <c:y val="-3.64674338952782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421706733659898"/>
                      <c:h val="0.20662095800078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27F-41BD-9A81-7DC9FB1A25E2}"/>
                </c:ext>
              </c:extLst>
            </c:dLbl>
            <c:dLbl>
              <c:idx val="3"/>
              <c:layout>
                <c:manualLayout>
                  <c:x val="5.519697371414000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678774417974585"/>
                      <c:h val="0.254071332968930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27F-41BD-9A81-7DC9FB1A2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Kökurit!$D$27:$D$30</c:f>
              <c:strCache>
                <c:ptCount val="4"/>
                <c:pt idx="0">
                  <c:v>Solid Waste Disposal</c:v>
                </c:pt>
                <c:pt idx="1">
                  <c:v>Composting</c:v>
                </c:pt>
                <c:pt idx="2">
                  <c:v>Incineration</c:v>
                </c:pt>
                <c:pt idx="3">
                  <c:v>Wastewater Treatment</c:v>
                </c:pt>
              </c:strCache>
            </c:strRef>
          </c:cat>
          <c:val>
            <c:numRef>
              <c:f>Kökurit!$H$27:$H$30</c:f>
              <c:numCache>
                <c:formatCode>0.00%</c:formatCode>
                <c:ptCount val="4"/>
                <c:pt idx="0" formatCode="0.0%">
                  <c:v>7.2362648808873137E-2</c:v>
                </c:pt>
                <c:pt idx="1">
                  <c:v>1.433576843341287E-3</c:v>
                </c:pt>
                <c:pt idx="2">
                  <c:v>3.5006208310829324E-3</c:v>
                </c:pt>
                <c:pt idx="3" formatCode="0.0%">
                  <c:v>7.123620224991219E-3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7F-41BD-9A81-7DC9FB1A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22105347790596E-2"/>
          <c:y val="0.31786465983459466"/>
          <c:w val="0.48185044509857411"/>
          <c:h val="0.699086729765561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96-49FA-9CCF-37748C72D2D4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96-49FA-9CCF-37748C72D2D4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96-49FA-9CCF-37748C72D2D4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96-49FA-9CCF-37748C72D2D4}"/>
              </c:ext>
            </c:extLst>
          </c:dPt>
          <c:dLbls>
            <c:dLbl>
              <c:idx val="0"/>
              <c:layout>
                <c:manualLayout>
                  <c:x val="9.3366218062897952E-2"/>
                  <c:y val="-6.82441594886036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5642072614581107"/>
                      <c:h val="0.268236090471611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96-49FA-9CCF-37748C72D2D4}"/>
                </c:ext>
              </c:extLst>
            </c:dLbl>
            <c:dLbl>
              <c:idx val="1"/>
              <c:layout>
                <c:manualLayout>
                  <c:x val="3.6474684323609501E-2"/>
                  <c:y val="4.6259001997081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7628446963569284"/>
                      <c:h val="0.192566642235476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996-49FA-9CCF-37748C72D2D4}"/>
                </c:ext>
              </c:extLst>
            </c:dLbl>
            <c:dLbl>
              <c:idx val="2"/>
              <c:layout>
                <c:manualLayout>
                  <c:x val="3.2955941353314977E-2"/>
                  <c:y val="-4.5214326037060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43723685223582"/>
                      <c:h val="0.1586158049628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996-49FA-9CCF-37748C72D2D4}"/>
                </c:ext>
              </c:extLst>
            </c:dLbl>
            <c:dLbl>
              <c:idx val="3"/>
              <c:layout>
                <c:manualLayout>
                  <c:x val="3.6617567377794487E-2"/>
                  <c:y val="5.7241006344876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895190883516177"/>
                      <c:h val="0.14181902075614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996-49FA-9CCF-37748C72D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Kökurit!$D$23:$D$26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Other</c:v>
                </c:pt>
              </c:strCache>
            </c:strRef>
          </c:cat>
          <c:val>
            <c:numRef>
              <c:f>Kökurit!$H$23:$H$26</c:f>
              <c:numCache>
                <c:formatCode>0.0%</c:formatCode>
                <c:ptCount val="4"/>
                <c:pt idx="0" formatCode="0%">
                  <c:v>0.11452003190968096</c:v>
                </c:pt>
                <c:pt idx="1">
                  <c:v>2.682235420744581E-2</c:v>
                </c:pt>
                <c:pt idx="2">
                  <c:v>7.1688989661457425E-2</c:v>
                </c:pt>
                <c:pt idx="3" formatCode="0.00%">
                  <c:v>2.3620826147550656E-3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96-49FA-9CCF-37748C72D2D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996-49FA-9CCF-37748C72D2D4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996-49FA-9CCF-37748C72D2D4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0996-49FA-9CCF-37748C72D2D4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0996-49FA-9CCF-37748C72D2D4}"/>
              </c:ext>
            </c:extLst>
          </c:dPt>
          <c:cat>
            <c:strRef>
              <c:f>Kökurit!$D$23:$D$26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Other</c:v>
                </c:pt>
              </c:strCache>
            </c:strRef>
          </c:cat>
          <c:val>
            <c:numRef>
              <c:f>Kökurit!$I$23:$I$26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1-0996-49FA-9CCF-37748C72D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831192712609473"/>
          <c:y val="9.5236591575926038E-2"/>
          <c:w val="0.34576226253828024"/>
          <c:h val="0.502618627667684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77-4B28-BD5D-9A1DA162585F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77-4B28-BD5D-9A1DA162585F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77-4B28-BD5D-9A1DA162585F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77-4B28-BD5D-9A1DA162585F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77-4B28-BD5D-9A1DA162585F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77-4B28-BD5D-9A1DA162585F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77-4B28-BD5D-9A1DA162585F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77-4B28-BD5D-9A1DA162585F}"/>
              </c:ext>
            </c:extLst>
          </c:dPt>
          <c:dLbls>
            <c:dLbl>
              <c:idx val="0"/>
              <c:layout>
                <c:manualLayout>
                  <c:x val="2.6260812728304147E-3"/>
                  <c:y val="0.14452556600565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4677-4B28-BD5D-9A1DA162585F}"/>
                </c:ext>
              </c:extLst>
            </c:dLbl>
            <c:dLbl>
              <c:idx val="1"/>
              <c:layout>
                <c:manualLayout>
                  <c:x val="-8.6677436302636426E-2"/>
                  <c:y val="-0.140621136175095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4677-4B28-BD5D-9A1DA162585F}"/>
                </c:ext>
              </c:extLst>
            </c:dLbl>
            <c:dLbl>
              <c:idx val="2"/>
              <c:layout>
                <c:manualLayout>
                  <c:x val="0.25872551976109454"/>
                  <c:y val="0.1524023903111743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78621100488564"/>
                      <c:h val="0.14569937415969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677-4B28-BD5D-9A1DA162585F}"/>
                </c:ext>
              </c:extLst>
            </c:dLbl>
            <c:dLbl>
              <c:idx val="3"/>
              <c:layout>
                <c:manualLayout>
                  <c:x val="6.9616388600457546E-2"/>
                  <c:y val="0.1645124071490096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560900843506573"/>
                      <c:h val="0.14569937415969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677-4B28-BD5D-9A1DA162585F}"/>
                </c:ext>
              </c:extLst>
            </c:dLbl>
            <c:dLbl>
              <c:idx val="4"/>
              <c:layout>
                <c:manualLayout>
                  <c:x val="2.6338313224312168E-3"/>
                  <c:y val="6.41694274994417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41743026281499"/>
                      <c:h val="0.145699374159692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677-4B28-BD5D-9A1DA162585F}"/>
                </c:ext>
              </c:extLst>
            </c:dLbl>
            <c:dLbl>
              <c:idx val="5"/>
              <c:layout>
                <c:manualLayout>
                  <c:x val="-6.3038583832423278E-2"/>
                  <c:y val="-1.5789721333524074E-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551058977889754"/>
                      <c:h val="0.144758586213615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677-4B28-BD5D-9A1DA162585F}"/>
                </c:ext>
              </c:extLst>
            </c:dLbl>
            <c:dLbl>
              <c:idx val="6"/>
              <c:layout>
                <c:manualLayout>
                  <c:x val="-1.1816239955888368E-2"/>
                  <c:y val="-3.20845751120660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760446615838397"/>
                      <c:h val="0.144758547694498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677-4B28-BD5D-9A1DA162585F}"/>
                </c:ext>
              </c:extLst>
            </c:dLbl>
            <c:dLbl>
              <c:idx val="7"/>
              <c:layout>
                <c:manualLayout>
                  <c:x val="-6.5665218653803134E-2"/>
                  <c:y val="-0.112352592513955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77-4B28-BD5D-9A1DA1625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Kökurit!$D$9:$D$16</c:f>
              <c:strCache>
                <c:ptCount val="8"/>
                <c:pt idx="0">
                  <c:v>Fishing ships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Domestic Navigation</c:v>
                </c:pt>
                <c:pt idx="4">
                  <c:v>Mobile machinery</c:v>
                </c:pt>
                <c:pt idx="5">
                  <c:v>Manufacturing Industries</c:v>
                </c:pt>
                <c:pt idx="6">
                  <c:v>Geothermal Power</c:v>
                </c:pt>
                <c:pt idx="7">
                  <c:v>Other</c:v>
                </c:pt>
              </c:strCache>
            </c:strRef>
          </c:cat>
          <c:val>
            <c:numRef>
              <c:f>Kökurit!$H$9:$H$16</c:f>
              <c:numCache>
                <c:formatCode>0%</c:formatCode>
                <c:ptCount val="8"/>
                <c:pt idx="0">
                  <c:v>0.17402420211751887</c:v>
                </c:pt>
                <c:pt idx="1">
                  <c:v>0.3345277323694672</c:v>
                </c:pt>
                <c:pt idx="2" formatCode="0.0000%">
                  <c:v>8.770929638579365E-3</c:v>
                </c:pt>
                <c:pt idx="3" formatCode="0.00%">
                  <c:v>8.888797280607404E-3</c:v>
                </c:pt>
                <c:pt idx="4" formatCode="0.0%">
                  <c:v>1.3109704706385198E-2</c:v>
                </c:pt>
                <c:pt idx="5" formatCode="0.0%">
                  <c:v>3.4264854051315227E-2</c:v>
                </c:pt>
                <c:pt idx="6" formatCode="0.0%">
                  <c:v>6.8761384471704406E-2</c:v>
                </c:pt>
                <c:pt idx="7" formatCode="0.00%">
                  <c:v>1.5180076193302746E-2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77-4B28-BD5D-9A1DA1625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652884610263844"/>
          <c:y val="0.16678367259623397"/>
          <c:w val="0.40498696954505309"/>
          <c:h val="0.722068658242481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D-4507-B2D2-78C8153DAFB2}"/>
              </c:ext>
            </c:extLst>
          </c:dPt>
          <c:dPt>
            <c:idx val="1"/>
            <c:bubble3D val="0"/>
            <c:spPr>
              <a:solidFill>
                <a:schemeClr val="accent3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D-4507-B2D2-78C8153DAFB2}"/>
              </c:ext>
            </c:extLst>
          </c:dPt>
          <c:dPt>
            <c:idx val="2"/>
            <c:bubble3D val="0"/>
            <c:explosion val="3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D-4507-B2D2-78C8153DAFB2}"/>
              </c:ext>
            </c:extLst>
          </c:dPt>
          <c:dPt>
            <c:idx val="3"/>
            <c:bubble3D val="0"/>
            <c:spPr>
              <a:solidFill>
                <a:schemeClr val="accent3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D-4507-B2D2-78C8153DAFB2}"/>
              </c:ext>
            </c:extLst>
          </c:dPt>
          <c:dPt>
            <c:idx val="4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D-4507-B2D2-78C8153DAFB2}"/>
              </c:ext>
            </c:extLst>
          </c:dPt>
          <c:dPt>
            <c:idx val="5"/>
            <c:bubble3D val="0"/>
            <c:spPr>
              <a:solidFill>
                <a:schemeClr val="accent3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D-4507-B2D2-78C8153DAFB2}"/>
              </c:ext>
            </c:extLst>
          </c:dPt>
          <c:dLbls>
            <c:dLbl>
              <c:idx val="0"/>
              <c:layout>
                <c:manualLayout>
                  <c:x val="-0.20620982667596963"/>
                  <c:y val="1.1581525733785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39076679793532"/>
                      <c:h val="0.20901234207632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79D-4507-B2D2-78C8153DAF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D-4507-B2D2-78C8153DAFB2}"/>
                </c:ext>
              </c:extLst>
            </c:dLbl>
            <c:dLbl>
              <c:idx val="2"/>
              <c:layout>
                <c:manualLayout>
                  <c:x val="-0.12850761966556926"/>
                  <c:y val="1.7476462965723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279D-4507-B2D2-78C8153DAFB2}"/>
                </c:ext>
              </c:extLst>
            </c:dLbl>
            <c:dLbl>
              <c:idx val="3"/>
              <c:layout>
                <c:manualLayout>
                  <c:x val="-1.4942741063476003E-2"/>
                  <c:y val="9.26522058702833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D-4507-B2D2-78C8153DAFB2}"/>
                </c:ext>
              </c:extLst>
            </c:dLbl>
            <c:dLbl>
              <c:idx val="4"/>
              <c:layout>
                <c:manualLayout>
                  <c:x val="-0.20023273025057922"/>
                  <c:y val="0.1158152573378540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75409660540927"/>
                      <c:h val="0.20901234207632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79D-4507-B2D2-78C8153DAFB2}"/>
                </c:ext>
              </c:extLst>
            </c:dLbl>
            <c:dLbl>
              <c:idx val="5"/>
              <c:layout>
                <c:manualLayout>
                  <c:x val="-3.436404922957545E-2"/>
                  <c:y val="-0.196885937474352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85616385322814"/>
                      <c:h val="0.21026570186805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79D-4507-B2D2-78C8153DA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Kökurit!$D$17:$D$22</c:f>
              <c:strCache>
                <c:ptCount val="6"/>
                <c:pt idx="0">
                  <c:v>Mineral Industry</c:v>
                </c:pt>
                <c:pt idx="1">
                  <c:v>Chemical Industry</c:v>
                </c:pt>
                <c:pt idx="2">
                  <c:v>Metal Production</c:v>
                </c:pt>
                <c:pt idx="3">
                  <c:v>Solvent Use</c:v>
                </c:pt>
                <c:pt idx="4">
                  <c:v>F-gases</c:v>
                </c:pt>
                <c:pt idx="5">
                  <c:v>Other Product Manufacture</c:v>
                </c:pt>
              </c:strCache>
            </c:strRef>
          </c:cat>
          <c:val>
            <c:numRef>
              <c:f>Kökurit!$H$17:$H$22</c:f>
              <c:numCache>
                <c:formatCode>0.0%</c:formatCode>
                <c:ptCount val="6"/>
                <c:pt idx="0" formatCode="0.000%">
                  <c:v>3.3824306493159559E-4</c:v>
                </c:pt>
                <c:pt idx="1">
                  <c:v>0</c:v>
                </c:pt>
                <c:pt idx="2" formatCode="0.00%">
                  <c:v>0.6765298245722029</c:v>
                </c:pt>
                <c:pt idx="3" formatCode="0.00%">
                  <c:v>2.3465740333708214E-3</c:v>
                </c:pt>
                <c:pt idx="4">
                  <c:v>4.8307396694086201E-2</c:v>
                </c:pt>
                <c:pt idx="5" formatCode="0.00%">
                  <c:v>1.5116757648625115E-3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9D-4507-B2D2-78C8153DA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>
                <a:solidFill>
                  <a:sysClr val="windowText" lastClr="000000"/>
                </a:solidFill>
              </a:rPr>
              <a:t>ICELAND ESR</a:t>
            </a:r>
          </a:p>
          <a:p>
            <a:pPr>
              <a:defRPr sz="1800"/>
            </a:pPr>
            <a:r>
              <a:rPr lang="is-IS" sz="1800" b="1">
                <a:solidFill>
                  <a:sysClr val="windowText" lastClr="000000"/>
                </a:solidFill>
              </a:rPr>
              <a:t>EMISSIONS</a:t>
            </a:r>
          </a:p>
          <a:p>
            <a:pPr>
              <a:defRPr sz="1800"/>
            </a:pPr>
            <a:r>
              <a:rPr lang="is-IS" sz="1800" b="1">
                <a:solidFill>
                  <a:sysClr val="windowText" lastClr="00000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46238524285472032"/>
          <c:y val="0.4396830724983136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35426564397277671"/>
          <c:y val="0.12272927204570784"/>
          <c:w val="0.33184994951776947"/>
          <c:h val="0.739061935232446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A7-4225-B9CF-2FAA247676E7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A7-4225-B9CF-2FAA247676E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A7-4225-B9CF-2FAA247676E7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A7-4225-B9CF-2FAA247676E7}"/>
              </c:ext>
            </c:extLst>
          </c:dPt>
          <c:dLbls>
            <c:dLbl>
              <c:idx val="0"/>
              <c:layout>
                <c:manualLayout>
                  <c:x val="0.15379203610678746"/>
                  <c:y val="-2.367612389619902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684513-F8EF-40CA-A18A-C53058F4E916}" type="CATEGORYNAME">
                      <a:rPr lang="en-US" sz="1800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[CATEGORY NAME]</a:t>
                    </a:fld>
                    <a:endParaRPr lang="en-US" sz="1800" b="1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fld id="{27540BA8-272E-4356-8F0D-64AA89874E12}" type="VALUE"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r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 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kt CO</a:t>
                    </a:r>
                    <a:r>
                      <a:rPr lang="en-US" sz="1800" b="0" i="0" u="none" strike="noStrike" kern="1200" baseline="-250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-eq.</a:t>
                    </a:r>
                    <a:endParaRPr lang="en-US" sz="1800" baseline="0">
                      <a:solidFill>
                        <a:schemeClr val="accent5">
                          <a:lumMod val="50000"/>
                        </a:schemeClr>
                      </a:solidFill>
                    </a:endParaRP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fld id="{DCFB21F2-14DB-484D-906E-E964F499009A}" type="PERCENTAGE">
                      <a:rPr lang="en-US" sz="180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800">
                          <a:solidFill>
                            <a:sysClr val="windowText" lastClr="000000"/>
                          </a:solidFill>
                        </a:defRPr>
                      </a:pPr>
                      <a:t>[PERCENTAGE]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3739"/>
                        <a:gd name="adj2" fmla="val 22031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1A7-4225-B9CF-2FAA247676E7}"/>
                </c:ext>
              </c:extLst>
            </c:dLbl>
            <c:dLbl>
              <c:idx val="1"/>
              <c:layout>
                <c:manualLayout>
                  <c:x val="-6.0126938837525457E-2"/>
                  <c:y val="0.2197112079723805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Industry and Product Use</a:t>
                    </a: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800" b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146 kt 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CO</a:t>
                    </a:r>
                    <a:r>
                      <a:rPr lang="en-US" sz="1800" b="0" i="0" u="none" strike="noStrike" kern="1200" baseline="-2500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2</a:t>
                    </a:r>
                    <a:r>
                      <a:rPr lang="en-US" sz="1800" b="0" i="0" u="none" strike="noStrike" kern="1200" baseline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-eq</a:t>
                    </a:r>
                    <a:endParaRPr lang="en-US" sz="1800" b="1">
                      <a:solidFill>
                        <a:schemeClr val="accent2">
                          <a:lumMod val="90000"/>
                          <a:lumOff val="10000"/>
                        </a:schemeClr>
                      </a:solidFill>
                    </a:endParaRPr>
                  </a:p>
                  <a:p>
                    <a:pPr>
                      <a:defRPr sz="1800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800" b="0">
                        <a:solidFill>
                          <a:schemeClr val="accent2">
                            <a:lumMod val="90000"/>
                            <a:lumOff val="10000"/>
                          </a:schemeClr>
                        </a:solidFill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799088432672112"/>
                      <c:h val="0.1646984774869986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91A7-4225-B9CF-2FAA247676E7}"/>
                </c:ext>
              </c:extLst>
            </c:dLbl>
            <c:dLbl>
              <c:idx val="2"/>
              <c:layout>
                <c:manualLayout>
                  <c:x val="-0.14839980737762173"/>
                  <c:y val="2.4814951554890167E-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Agriculture</a:t>
                    </a:r>
                  </a:p>
                  <a:p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452 kt CO</a:t>
                    </a:r>
                    <a:r>
                      <a:rPr lang="en-US" sz="1800" b="0" baseline="-2500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-eq. </a:t>
                    </a:r>
                  </a:p>
                  <a:p>
                    <a:r>
                      <a:rPr lang="en-US" sz="1800" b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17%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1A7-4225-B9CF-2FAA247676E7}"/>
                </c:ext>
              </c:extLst>
            </c:dLbl>
            <c:dLbl>
              <c:idx val="3"/>
              <c:layout>
                <c:manualLayout>
                  <c:x val="-0.11098384717176507"/>
                  <c:y val="-0.10220499428228959"/>
                </c:manualLayout>
              </c:layout>
              <c:tx>
                <c:rich>
                  <a:bodyPr/>
                  <a:lstStyle/>
                  <a:p>
                    <a:fld id="{E8EAD004-1249-4266-A963-A6085D1706E5}" type="CATEGORYNAME">
                      <a:rPr lang="en-US" sz="18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[CATEGORY NAME]</a:t>
                    </a:fld>
                    <a:endParaRPr lang="en-US" sz="1800" b="1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fld id="{8FE24833-4682-4B8F-9BBE-ADEFBACCF165}" type="VALUE"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 kt CO</a:t>
                    </a:r>
                    <a:r>
                      <a:rPr lang="en-US" sz="1800" baseline="-250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</a:t>
                    </a:r>
                    <a:r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-eq.</a:t>
                    </a:r>
                    <a:endParaRPr lang="en-US" sz="1800" baseline="0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  <a:p>
                    <a:fld id="{08A16148-E5AB-4FF3-977A-F6A22A0FCB97}" type="PERCENTAGE">
                      <a:rPr lang="en-US" sz="180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[PERCENTAGE]</a:t>
                    </a:fld>
                    <a:endParaRPr lang="is-I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1A7-4225-B9CF-2FAA247676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Kökurit!$D$33:$D$36</c:f>
              <c:strCache>
                <c:ptCount val="4"/>
                <c:pt idx="0">
                  <c:v>Energy</c:v>
                </c:pt>
                <c:pt idx="1">
                  <c:v>Industry and Product Use</c:v>
                </c:pt>
                <c:pt idx="2">
                  <c:v>Agriculture</c:v>
                </c:pt>
                <c:pt idx="3">
                  <c:v>Waste</c:v>
                </c:pt>
              </c:strCache>
            </c:strRef>
          </c:cat>
          <c:val>
            <c:numRef>
              <c:f>Kökurit!$G$33:$G$36</c:f>
              <c:numCache>
                <c:formatCode>0</c:formatCode>
                <c:ptCount val="4"/>
                <c:pt idx="0">
                  <c:v>1787.6394047605829</c:v>
                </c:pt>
                <c:pt idx="1">
                  <c:v>149.73727035433717</c:v>
                </c:pt>
                <c:pt idx="2">
                  <c:v>595.98194997545465</c:v>
                </c:pt>
                <c:pt idx="3">
                  <c:v>233.58682636853763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A7-4225-B9CF-2FAA24767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43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39306130397591E-2"/>
          <c:y val="4.1205126216814644E-2"/>
          <c:w val="0.49600375884374803"/>
          <c:h val="0.764855807222492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9F-45D1-B0A7-DEA59EF07707}"/>
              </c:ext>
            </c:extLst>
          </c:dPt>
          <c:dPt>
            <c:idx val="1"/>
            <c:bubble3D val="0"/>
            <c:spPr>
              <a:solidFill>
                <a:schemeClr val="accent6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9F-45D1-B0A7-DEA59EF07707}"/>
              </c:ext>
            </c:extLst>
          </c:dPt>
          <c:dPt>
            <c:idx val="2"/>
            <c:bubble3D val="0"/>
            <c:spPr>
              <a:solidFill>
                <a:schemeClr val="accent6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F-45D1-B0A7-DEA59EF07707}"/>
              </c:ext>
            </c:extLst>
          </c:dPt>
          <c:dPt>
            <c:idx val="3"/>
            <c:bubble3D val="0"/>
            <c:spPr>
              <a:solidFill>
                <a:schemeClr val="accent6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9F-45D1-B0A7-DEA59EF07707}"/>
              </c:ext>
            </c:extLst>
          </c:dPt>
          <c:dLbls>
            <c:dLbl>
              <c:idx val="0"/>
              <c:layout>
                <c:manualLayout>
                  <c:x val="5.0861252597743871E-2"/>
                  <c:y val="0.15746429150309743"/>
                </c:manualLayout>
              </c:layout>
              <c:tx>
                <c:rich>
                  <a:bodyPr/>
                  <a:lstStyle/>
                  <a:p>
                    <a:fld id="{9CBB4CA3-3DA5-4868-8740-6036AC2450F4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fld id="{E71EAE37-236A-4FCC-86A0-6CD5A6E48875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is-I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559752835031332"/>
                      <c:h val="0.284568659373720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9F-45D1-B0A7-DEA59EF07707}"/>
                </c:ext>
              </c:extLst>
            </c:dLbl>
            <c:dLbl>
              <c:idx val="1"/>
              <c:layout>
                <c:manualLayout>
                  <c:x val="6.002274739486254E-2"/>
                  <c:y val="-0.226296792659447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F-45D1-B0A7-DEA59EF07707}"/>
                </c:ext>
              </c:extLst>
            </c:dLbl>
            <c:dLbl>
              <c:idx val="2"/>
              <c:layout>
                <c:manualLayout>
                  <c:x val="6.6300153477141396E-2"/>
                  <c:y val="1.87551146269435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736950900253417"/>
                      <c:h val="0.245194227340473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D9F-45D1-B0A7-DEA59EF07707}"/>
                </c:ext>
              </c:extLst>
            </c:dLbl>
            <c:dLbl>
              <c:idx val="3"/>
              <c:layout>
                <c:manualLayout>
                  <c:x val="-0.22517048368231096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958508801060725"/>
                      <c:h val="0.236202861423753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D9F-45D1-B0A7-DEA59EF077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Kökurit!$D$57:$D$60</c:f>
              <c:strCache>
                <c:ptCount val="4"/>
                <c:pt idx="0">
                  <c:v>Solid Waste Disposal</c:v>
                </c:pt>
                <c:pt idx="1">
                  <c:v>Composting</c:v>
                </c:pt>
                <c:pt idx="2">
                  <c:v>Incineration</c:v>
                </c:pt>
                <c:pt idx="3">
                  <c:v>Wastewater Treatment</c:v>
                </c:pt>
              </c:strCache>
            </c:strRef>
          </c:cat>
          <c:val>
            <c:numRef>
              <c:f>Kökurit!$H$57:$H$60</c:f>
              <c:numCache>
                <c:formatCode>0.00%</c:formatCode>
                <c:ptCount val="4"/>
                <c:pt idx="0" formatCode="0.0%">
                  <c:v>7.2362648808873137E-2</c:v>
                </c:pt>
                <c:pt idx="1">
                  <c:v>1.433576843341287E-3</c:v>
                </c:pt>
                <c:pt idx="2">
                  <c:v>3.5006208310829324E-3</c:v>
                </c:pt>
                <c:pt idx="3" formatCode="0.0%">
                  <c:v>7.123620224991219E-3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9F-45D1-B0A7-DEA59EF07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4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3965054975481"/>
          <c:y val="0.29755565443297788"/>
          <c:w val="0.48185044509857411"/>
          <c:h val="0.699086729765561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DF-441F-A545-D5CC22628420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DF-441F-A545-D5CC22628420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DF-441F-A545-D5CC22628420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9DF-441F-A545-D5CC22628420}"/>
              </c:ext>
            </c:extLst>
          </c:dPt>
          <c:dLbls>
            <c:dLbl>
              <c:idx val="0"/>
              <c:layout>
                <c:manualLayout>
                  <c:x val="0.18430869388842946"/>
                  <c:y val="-0.15306431018641556"/>
                </c:manualLayout>
              </c:layout>
              <c:spPr>
                <a:xfrm>
                  <a:off x="103114" y="1839825"/>
                  <a:ext cx="689976" cy="325042"/>
                </a:xfrm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1780"/>
                        <a:gd name="adj2" fmla="val -123486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94275548499717"/>
                      <c:h val="0.15012396289611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9DF-441F-A545-D5CC22628420}"/>
                </c:ext>
              </c:extLst>
            </c:dLbl>
            <c:dLbl>
              <c:idx val="1"/>
              <c:layout>
                <c:manualLayout>
                  <c:x val="2.9445571289043897E-2"/>
                  <c:y val="-2.72312125052261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54580707968872844"/>
                      <c:h val="0.22403499211269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9DF-441F-A545-D5CC22628420}"/>
                </c:ext>
              </c:extLst>
            </c:dLbl>
            <c:dLbl>
              <c:idx val="2"/>
              <c:layout>
                <c:manualLayout>
                  <c:x val="-5.6479991197163577E-2"/>
                  <c:y val="-1.40931587630313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61411831093796"/>
                      <c:h val="0.2215662059515148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9DF-441F-A545-D5CC22628420}"/>
                </c:ext>
              </c:extLst>
            </c:dLbl>
            <c:dLbl>
              <c:idx val="3"/>
              <c:layout>
                <c:manualLayout>
                  <c:x val="6.3533709171200714E-2"/>
                  <c:y val="8.671860422582281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DF-441F-A545-D5CC22628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Kökurit!$D$53:$D$56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Other</c:v>
                </c:pt>
              </c:strCache>
            </c:strRef>
          </c:cat>
          <c:val>
            <c:numRef>
              <c:f>Kökurit!$H$53:$H$56</c:f>
              <c:numCache>
                <c:formatCode>0.0%</c:formatCode>
                <c:ptCount val="4"/>
                <c:pt idx="0" formatCode="0%">
                  <c:v>0.11452003190968096</c:v>
                </c:pt>
                <c:pt idx="1">
                  <c:v>2.682235420744581E-2</c:v>
                </c:pt>
                <c:pt idx="2">
                  <c:v>7.1688989661457425E-2</c:v>
                </c:pt>
                <c:pt idx="3" formatCode="0.00%">
                  <c:v>2.3620826147550656E-3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DF-441F-A545-D5CC2262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208513862952493"/>
          <c:y val="9.5236591575926038E-2"/>
          <c:w val="0.35489150180140067"/>
          <c:h val="0.656836297332116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3F-4B48-8B89-1AE04D74B8E7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3F-4B48-8B89-1AE04D74B8E7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3F-4B48-8B89-1AE04D74B8E7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3F-4B48-8B89-1AE04D74B8E7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3F-4B48-8B89-1AE04D74B8E7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3F-4B48-8B89-1AE04D74B8E7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3F-4B48-8B89-1AE04D74B8E7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73F-4B48-8B89-1AE04D74B8E7}"/>
              </c:ext>
            </c:extLst>
          </c:dPt>
          <c:dLbls>
            <c:dLbl>
              <c:idx val="0"/>
              <c:layout>
                <c:manualLayout>
                  <c:x val="-8.9086772361635383E-2"/>
                  <c:y val="0.195983583313534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973F-4B48-8B89-1AE04D74B8E7}"/>
                </c:ext>
              </c:extLst>
            </c:dLbl>
            <c:dLbl>
              <c:idx val="1"/>
              <c:layout>
                <c:manualLayout>
                  <c:x val="-6.7590977114363474E-2"/>
                  <c:y val="-0.19028291618522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42288996759808"/>
                      <c:h val="0.127240429781017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3F-4B48-8B89-1AE04D74B8E7}"/>
                </c:ext>
              </c:extLst>
            </c:dLbl>
            <c:dLbl>
              <c:idx val="2"/>
              <c:layout>
                <c:manualLayout>
                  <c:x val="5.2742160629739958E-2"/>
                  <c:y val="0.187142753128903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867269785792391"/>
                      <c:h val="0.17566122764931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73F-4B48-8B89-1AE04D74B8E7}"/>
                </c:ext>
              </c:extLst>
            </c:dLbl>
            <c:dLbl>
              <c:idx val="3"/>
              <c:layout>
                <c:manualLayout>
                  <c:x val="-0.19238745116785244"/>
                  <c:y val="7.27823677736306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320286956062906"/>
                      <c:h val="0.17566122764931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73F-4B48-8B89-1AE04D74B8E7}"/>
                </c:ext>
              </c:extLst>
            </c:dLbl>
            <c:dLbl>
              <c:idx val="4"/>
              <c:layout>
                <c:manualLayout>
                  <c:x val="-7.8870143600315565E-2"/>
                  <c:y val="-4.03653972114883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31333225298301"/>
                      <c:h val="0.161000406201859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73F-4B48-8B89-1AE04D74B8E7}"/>
                </c:ext>
              </c:extLst>
            </c:dLbl>
            <c:dLbl>
              <c:idx val="5"/>
              <c:layout>
                <c:manualLayout>
                  <c:x val="-0.19846173740553041"/>
                  <c:y val="-7.60321452831956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6755958246754095"/>
                      <c:h val="0.192057604022164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73F-4B48-8B89-1AE04D74B8E7}"/>
                </c:ext>
              </c:extLst>
            </c:dLbl>
            <c:dLbl>
              <c:idx val="6"/>
              <c:layout>
                <c:manualLayout>
                  <c:x val="-7.6022023994936266E-2"/>
                  <c:y val="-6.9566017320899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299540963544238"/>
                      <c:h val="0.1313325389700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73F-4B48-8B89-1AE04D74B8E7}"/>
                </c:ext>
              </c:extLst>
            </c:dLbl>
            <c:dLbl>
              <c:idx val="7"/>
              <c:layout>
                <c:manualLayout>
                  <c:x val="-5.631261036661948E-3"/>
                  <c:y val="-2.455265513443706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3F-4B48-8B89-1AE04D74B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Kökurit!$D$39:$D$46</c:f>
              <c:strCache>
                <c:ptCount val="8"/>
                <c:pt idx="0">
                  <c:v>Fishing ships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Domestic Navigation</c:v>
                </c:pt>
                <c:pt idx="4">
                  <c:v>Mobile machinery</c:v>
                </c:pt>
                <c:pt idx="5">
                  <c:v>Manufacturing Industries</c:v>
                </c:pt>
                <c:pt idx="6">
                  <c:v>Geothermal Power</c:v>
                </c:pt>
                <c:pt idx="7">
                  <c:v>Other</c:v>
                </c:pt>
              </c:strCache>
            </c:strRef>
          </c:cat>
          <c:val>
            <c:numRef>
              <c:f>Kökurit!$H$39:$H$46</c:f>
              <c:numCache>
                <c:formatCode>0%</c:formatCode>
                <c:ptCount val="8"/>
                <c:pt idx="0">
                  <c:v>0.17402420211751887</c:v>
                </c:pt>
                <c:pt idx="1">
                  <c:v>0.3345277323694672</c:v>
                </c:pt>
                <c:pt idx="2" formatCode="0.0000%">
                  <c:v>6.6267426812958858E-5</c:v>
                </c:pt>
                <c:pt idx="3" formatCode="0.00%">
                  <c:v>8.888797280607404E-3</c:v>
                </c:pt>
                <c:pt idx="4" formatCode="0.0%">
                  <c:v>1.3109704706385198E-2</c:v>
                </c:pt>
                <c:pt idx="5" formatCode="0.0%">
                  <c:v>3.1511458461291941E-2</c:v>
                </c:pt>
                <c:pt idx="6" formatCode="0.0%">
                  <c:v>6.8761384471704406E-2</c:v>
                </c:pt>
                <c:pt idx="7" formatCode="0.00%">
                  <c:v>1.5180076193302746E-2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3F-4B48-8B89-1AE04D74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819613564622032"/>
          <c:y val="4.656580012521979E-2"/>
          <c:w val="0.49501695227555947"/>
          <c:h val="0.910939282281399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B5-40A8-AC86-12146BE9F836}"/>
              </c:ext>
            </c:extLst>
          </c:dPt>
          <c:dPt>
            <c:idx val="1"/>
            <c:bubble3D val="0"/>
            <c:spPr>
              <a:solidFill>
                <a:schemeClr val="accent3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B5-40A8-AC86-12146BE9F836}"/>
              </c:ext>
            </c:extLst>
          </c:dPt>
          <c:dPt>
            <c:idx val="2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B5-40A8-AC86-12146BE9F836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B5-40A8-AC86-12146BE9F836}"/>
              </c:ext>
            </c:extLst>
          </c:dPt>
          <c:dPt>
            <c:idx val="4"/>
            <c:bubble3D val="0"/>
            <c:spPr>
              <a:solidFill>
                <a:schemeClr val="tx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B5-40A8-AC86-12146BE9F836}"/>
              </c:ext>
            </c:extLst>
          </c:dPt>
          <c:dPt>
            <c:idx val="5"/>
            <c:bubble3D val="0"/>
            <c:spPr>
              <a:solidFill>
                <a:schemeClr val="tx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8B5-40A8-AC86-12146BE9F836}"/>
              </c:ext>
            </c:extLst>
          </c:dPt>
          <c:dLbls>
            <c:dLbl>
              <c:idx val="0"/>
              <c:layout>
                <c:manualLayout>
                  <c:x val="-0.19684586592513129"/>
                  <c:y val="1.3750422833096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0441376198741293"/>
                      <c:h val="0.18834272415080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B5-40A8-AC86-12146BE9F8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247958552594224"/>
                      <c:h val="0.25090560175854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8B5-40A8-AC86-12146BE9F836}"/>
                </c:ext>
              </c:extLst>
            </c:dLbl>
            <c:dLbl>
              <c:idx val="2"/>
              <c:layout>
                <c:manualLayout>
                  <c:x val="-2.4648061498940943E-2"/>
                  <c:y val="-0.114698762335935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596127365999518"/>
                      <c:h val="0.17444010304014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8B5-40A8-AC86-12146BE9F836}"/>
                </c:ext>
              </c:extLst>
            </c:dLbl>
            <c:dLbl>
              <c:idx val="3"/>
              <c:layout>
                <c:manualLayout>
                  <c:x val="-8.1690989403584574E-3"/>
                  <c:y val="-0.222445787049758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27379698342439"/>
                      <c:h val="0.22924231687294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8B5-40A8-AC86-12146BE9F836}"/>
                </c:ext>
              </c:extLst>
            </c:dLbl>
            <c:dLbl>
              <c:idx val="4"/>
              <c:layout>
                <c:manualLayout>
                  <c:x val="-5.7507968589103176E-2"/>
                  <c:y val="-0.1668346139656982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F-gases</a:t>
                    </a:r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B730A0B1-30DC-4C68-B8BB-ED80356F62F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is-I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5065383098457537"/>
                      <c:h val="0.306817547381937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8B5-40A8-AC86-12146BE9F836}"/>
                </c:ext>
              </c:extLst>
            </c:dLbl>
            <c:dLbl>
              <c:idx val="5"/>
              <c:layout>
                <c:manualLayout>
                  <c:x val="-3.3176800624903129E-2"/>
                  <c:y val="0.152931752275088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850423789288552"/>
                      <c:h val="0.19529415499610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8B5-40A8-AC86-12146BE9F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Kökurit!$D$47:$D$52</c:f>
              <c:strCache>
                <c:ptCount val="6"/>
                <c:pt idx="0">
                  <c:v>Mineral Industry</c:v>
                </c:pt>
                <c:pt idx="1">
                  <c:v>Chemical Industry</c:v>
                </c:pt>
                <c:pt idx="2">
                  <c:v>Metal Production</c:v>
                </c:pt>
                <c:pt idx="3">
                  <c:v>Solvent Use</c:v>
                </c:pt>
                <c:pt idx="4">
                  <c:v>F-gases</c:v>
                </c:pt>
                <c:pt idx="5">
                  <c:v>Other Product Manufacture</c:v>
                </c:pt>
              </c:strCache>
            </c:strRef>
          </c:cat>
          <c:val>
            <c:numRef>
              <c:f>Kökurit!$H$47:$H$52</c:f>
              <c:numCache>
                <c:formatCode>0.0%</c:formatCode>
                <c:ptCount val="6"/>
                <c:pt idx="0" formatCode="0.000%">
                  <c:v>3.3824306493159559E-4</c:v>
                </c:pt>
                <c:pt idx="1">
                  <c:v>0</c:v>
                </c:pt>
                <c:pt idx="2" formatCode="0.00%">
                  <c:v>1.6125623140303303E-3</c:v>
                </c:pt>
                <c:pt idx="3" formatCode="0.00%">
                  <c:v>2.3465740333708214E-3</c:v>
                </c:pt>
                <c:pt idx="4">
                  <c:v>4.8307396694086201E-2</c:v>
                </c:pt>
                <c:pt idx="5" formatCode="0.00%">
                  <c:v>1.5116757648625115E-3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B5-40A8-AC86-12146BE9F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</a:t>
            </a:r>
            <a:r>
              <a:rPr lang="en-US" baseline="0"/>
              <a:t> á beinni ábyrgð Íslands</a:t>
            </a:r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skuldb.)'!$A$12</c:f>
              <c:strCache>
                <c:ptCount val="1"/>
                <c:pt idx="0">
                  <c:v>Orka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skuldb.)'!$D$12:$AC$12</c15:sqref>
                  </c15:fullRef>
                </c:ext>
              </c:extLst>
              <c:f>'Talnagögn (eftir skuldb.)'!$D$12:$U$12</c:f>
              <c:numCache>
                <c:formatCode>0</c:formatCode>
                <c:ptCount val="18"/>
                <c:pt idx="0">
                  <c:v>2101.2296630472142</c:v>
                </c:pt>
                <c:pt idx="1">
                  <c:v>2168.0630816037738</c:v>
                </c:pt>
                <c:pt idx="2">
                  <c:v>2315.4909927106819</c:v>
                </c:pt>
                <c:pt idx="3">
                  <c:v>2183.5669875685908</c:v>
                </c:pt>
                <c:pt idx="4">
                  <c:v>2095.0870317685326</c:v>
                </c:pt>
                <c:pt idx="5">
                  <c:v>1983.746504973305</c:v>
                </c:pt>
                <c:pt idx="6">
                  <c:v>1862.6574304517819</c:v>
                </c:pt>
                <c:pt idx="7">
                  <c:v>1819.0185659183041</c:v>
                </c:pt>
                <c:pt idx="8">
                  <c:v>1789.5325878654312</c:v>
                </c:pt>
                <c:pt idx="9">
                  <c:v>1781.3717914689726</c:v>
                </c:pt>
                <c:pt idx="10">
                  <c:v>1825.4323869320156</c:v>
                </c:pt>
                <c:pt idx="11">
                  <c:v>1794.0118237413083</c:v>
                </c:pt>
                <c:pt idx="12">
                  <c:v>1836.3719515806265</c:v>
                </c:pt>
                <c:pt idx="13">
                  <c:v>1874.4068278082329</c:v>
                </c:pt>
                <c:pt idx="14">
                  <c:v>1815.377177980635</c:v>
                </c:pt>
                <c:pt idx="15">
                  <c:v>1643.5967941036047</c:v>
                </c:pt>
                <c:pt idx="16">
                  <c:v>1732.856106161769</c:v>
                </c:pt>
                <c:pt idx="17">
                  <c:v>1787.6394047605829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AD-4B35-9E5B-4DD07BB06F2E}"/>
            </c:ext>
          </c:extLst>
        </c:ser>
        <c:ser>
          <c:idx val="1"/>
          <c:order val="1"/>
          <c:tx>
            <c:strRef>
              <c:f>'Talnagögn (eftir skuldb.)'!$A$13</c:f>
              <c:strCache>
                <c:ptCount val="1"/>
                <c:pt idx="0">
                  <c:v>Iðnaður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skuldb.)'!$D$13:$AC$13</c15:sqref>
                  </c15:fullRef>
                </c:ext>
              </c:extLst>
              <c:f>'Talnagögn (eftir skuldb.)'!$D$13:$U$13</c:f>
              <c:numCache>
                <c:formatCode>0</c:formatCode>
                <c:ptCount val="18"/>
                <c:pt idx="0">
                  <c:v>128.84860532302389</c:v>
                </c:pt>
                <c:pt idx="1">
                  <c:v>146.14869461976468</c:v>
                </c:pt>
                <c:pt idx="2">
                  <c:v>149.33701269891003</c:v>
                </c:pt>
                <c:pt idx="3">
                  <c:v>143.8883958244287</c:v>
                </c:pt>
                <c:pt idx="4">
                  <c:v>122.99303966300045</c:v>
                </c:pt>
                <c:pt idx="5">
                  <c:v>134.2213341262318</c:v>
                </c:pt>
                <c:pt idx="6">
                  <c:v>167.45339453773045</c:v>
                </c:pt>
                <c:pt idx="7">
                  <c:v>155.68552960558554</c:v>
                </c:pt>
                <c:pt idx="8">
                  <c:v>183.44707852920465</c:v>
                </c:pt>
                <c:pt idx="9">
                  <c:v>180.67836559947091</c:v>
                </c:pt>
                <c:pt idx="10">
                  <c:v>172.25893889398003</c:v>
                </c:pt>
                <c:pt idx="11">
                  <c:v>188.959890428177</c:v>
                </c:pt>
                <c:pt idx="12">
                  <c:v>180.50865285747477</c:v>
                </c:pt>
                <c:pt idx="13">
                  <c:v>201.02172140236644</c:v>
                </c:pt>
                <c:pt idx="14">
                  <c:v>210.48025137473883</c:v>
                </c:pt>
                <c:pt idx="15">
                  <c:v>215.43528194468536</c:v>
                </c:pt>
                <c:pt idx="16">
                  <c:v>179.17321229588015</c:v>
                </c:pt>
                <c:pt idx="17">
                  <c:v>149.73727035433717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AD-4B35-9E5B-4DD07BB06F2E}"/>
            </c:ext>
          </c:extLst>
        </c:ser>
        <c:ser>
          <c:idx val="2"/>
          <c:order val="2"/>
          <c:tx>
            <c:strRef>
              <c:f>'Talnagögn (eftir skuldb.)'!$A$14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skuldb.)'!$D$14:$AC$14</c15:sqref>
                  </c15:fullRef>
                </c:ext>
              </c:extLst>
              <c:f>'Talnagögn (eftir skuldb.)'!$D$14:$U$14</c:f>
              <c:numCache>
                <c:formatCode>0</c:formatCode>
                <c:ptCount val="18"/>
                <c:pt idx="0">
                  <c:v>602.86344398557401</c:v>
                </c:pt>
                <c:pt idx="1">
                  <c:v>628.99801004142182</c:v>
                </c:pt>
                <c:pt idx="2">
                  <c:v>645.64616123376152</c:v>
                </c:pt>
                <c:pt idx="3">
                  <c:v>662.09285185762803</c:v>
                </c:pt>
                <c:pt idx="4">
                  <c:v>652.32028420570919</c:v>
                </c:pt>
                <c:pt idx="5">
                  <c:v>638.36797057076831</c:v>
                </c:pt>
                <c:pt idx="6">
                  <c:v>636.33558718739607</c:v>
                </c:pt>
                <c:pt idx="7">
                  <c:v>631.12512716457616</c:v>
                </c:pt>
                <c:pt idx="8">
                  <c:v>615.26754561432585</c:v>
                </c:pt>
                <c:pt idx="9">
                  <c:v>659.32271317190327</c:v>
                </c:pt>
                <c:pt idx="10">
                  <c:v>648.48705591277417</c:v>
                </c:pt>
                <c:pt idx="11">
                  <c:v>648.32608830684535</c:v>
                </c:pt>
                <c:pt idx="12">
                  <c:v>649.08800972621657</c:v>
                </c:pt>
                <c:pt idx="13">
                  <c:v>626.23321487442342</c:v>
                </c:pt>
                <c:pt idx="14">
                  <c:v>608.76826988547066</c:v>
                </c:pt>
                <c:pt idx="15">
                  <c:v>607.96911417533988</c:v>
                </c:pt>
                <c:pt idx="16">
                  <c:v>611.8550339117304</c:v>
                </c:pt>
                <c:pt idx="17">
                  <c:v>595.98194997545465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D-4B35-9E5B-4DD07BB06F2E}"/>
            </c:ext>
          </c:extLst>
        </c:ser>
        <c:ser>
          <c:idx val="3"/>
          <c:order val="3"/>
          <c:tx>
            <c:strRef>
              <c:f>'Talnagögn (eftir skuldb.)'!$A$15</c:f>
              <c:strCache>
                <c:ptCount val="1"/>
                <c:pt idx="0">
                  <c:v>Úrgangur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skuldb.)'!$D$15:$AC$15</c15:sqref>
                  </c15:fullRef>
                </c:ext>
              </c:extLst>
              <c:f>'Talnagögn (eftir skuldb.)'!$D$15:$U$15</c:f>
              <c:numCache>
                <c:formatCode>0</c:formatCode>
                <c:ptCount val="18"/>
                <c:pt idx="0">
                  <c:v>309.93343890533362</c:v>
                </c:pt>
                <c:pt idx="1">
                  <c:v>333.52853528502351</c:v>
                </c:pt>
                <c:pt idx="2">
                  <c:v>336.9819123028023</c:v>
                </c:pt>
                <c:pt idx="3">
                  <c:v>319.46734865955449</c:v>
                </c:pt>
                <c:pt idx="4">
                  <c:v>309.57890110981458</c:v>
                </c:pt>
                <c:pt idx="5">
                  <c:v>305.95331407968587</c:v>
                </c:pt>
                <c:pt idx="6">
                  <c:v>286.76251302723171</c:v>
                </c:pt>
                <c:pt idx="7">
                  <c:v>266.41570936769756</c:v>
                </c:pt>
                <c:pt idx="8">
                  <c:v>265.68002492381487</c:v>
                </c:pt>
                <c:pt idx="9">
                  <c:v>265.68404279125383</c:v>
                </c:pt>
                <c:pt idx="10">
                  <c:v>264.65971596808083</c:v>
                </c:pt>
                <c:pt idx="11">
                  <c:v>260.88627626675469</c:v>
                </c:pt>
                <c:pt idx="12">
                  <c:v>258.45212235783606</c:v>
                </c:pt>
                <c:pt idx="13">
                  <c:v>253.73932587911446</c:v>
                </c:pt>
                <c:pt idx="14">
                  <c:v>222.04128262177434</c:v>
                </c:pt>
                <c:pt idx="15">
                  <c:v>244.10190118630769</c:v>
                </c:pt>
                <c:pt idx="16">
                  <c:v>242.66938827816784</c:v>
                </c:pt>
                <c:pt idx="17">
                  <c:v>233.58682636853763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AD-4B35-9E5B-4DD07BB0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347632"/>
        <c:axId val="1072345832"/>
      </c:lineChart>
      <c:catAx>
        <c:axId val="1072347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5832"/>
        <c:crosses val="autoZero"/>
        <c:auto val="1"/>
        <c:lblAlgn val="ctr"/>
        <c:lblOffset val="100"/>
        <c:noMultiLvlLbl val="0"/>
      </c:catAx>
      <c:valAx>
        <c:axId val="10723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Losun gróðurhúsalofttegunda á Íslandi eftir skuldbindingum</a:t>
            </a:r>
            <a:endParaRPr lang="en-US" baseline="0"/>
          </a:p>
          <a:p>
            <a:pPr>
              <a:defRPr/>
            </a:pPr>
            <a:r>
              <a:rPr lang="en-US" baseline="0"/>
              <a:t>2005-2022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skuldb.)'!$A$4</c:f>
              <c:strCache>
                <c:ptCount val="1"/>
                <c:pt idx="0">
                  <c:v>ETS 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skuldb.)'!$D$4:$AC$4</c15:sqref>
                  </c15:fullRef>
                </c:ext>
              </c:extLst>
              <c:f>'Talnagögn (eftir skuldb.)'!$D$4:$U$4</c:f>
              <c:numCache>
                <c:formatCode>0</c:formatCode>
                <c:ptCount val="18"/>
                <c:pt idx="0">
                  <c:v>852.8829310927872</c:v>
                </c:pt>
                <c:pt idx="1">
                  <c:v>1273.7572023640969</c:v>
                </c:pt>
                <c:pt idx="2">
                  <c:v>1414.5983388630546</c:v>
                </c:pt>
                <c:pt idx="3">
                  <c:v>1931.1151277677468</c:v>
                </c:pt>
                <c:pt idx="4">
                  <c:v>1764.1449942061058</c:v>
                </c:pt>
                <c:pt idx="5">
                  <c:v>1783.4334517036384</c:v>
                </c:pt>
                <c:pt idx="6">
                  <c:v>1680.8912393316</c:v>
                </c:pt>
                <c:pt idx="7">
                  <c:v>1754.8609910767771</c:v>
                </c:pt>
                <c:pt idx="8">
                  <c:v>1771.0008677179781</c:v>
                </c:pt>
                <c:pt idx="9">
                  <c:v>1744.9715736278213</c:v>
                </c:pt>
                <c:pt idx="10">
                  <c:v>1801.5981907139039</c:v>
                </c:pt>
                <c:pt idx="11">
                  <c:v>1771.6683497563383</c:v>
                </c:pt>
                <c:pt idx="12">
                  <c:v>1824.7934949065466</c:v>
                </c:pt>
                <c:pt idx="13">
                  <c:v>1846.9543490538745</c:v>
                </c:pt>
                <c:pt idx="14">
                  <c:v>1802.8861236605896</c:v>
                </c:pt>
                <c:pt idx="15">
                  <c:v>1770.3866457865277</c:v>
                </c:pt>
                <c:pt idx="16">
                  <c:v>1843.588681561808</c:v>
                </c:pt>
                <c:pt idx="17">
                  <c:v>1875.0777443202344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BA-4C8C-9066-33051CDBF4EF}"/>
            </c:ext>
          </c:extLst>
        </c:ser>
        <c:ser>
          <c:idx val="1"/>
          <c:order val="1"/>
          <c:tx>
            <c:strRef>
              <c:f>'Talnagögn (eftir skuldb.)'!$A$5</c:f>
              <c:strCache>
                <c:ptCount val="1"/>
                <c:pt idx="0">
                  <c:v>Innanlandsflug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skuldb.)'!$D$5:$AC$5</c15:sqref>
                  </c15:fullRef>
                </c:ext>
              </c:extLst>
              <c:f>'Talnagögn (eftir skuldb.)'!$D$5:$U$5</c:f>
              <c:numCache>
                <c:formatCode>0</c:formatCode>
                <c:ptCount val="18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19.549418533333334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  <c:pt idx="15">
                  <c:v>13.1457037426</c:v>
                </c:pt>
                <c:pt idx="16">
                  <c:v>20.735413380000001</c:v>
                </c:pt>
                <c:pt idx="17">
                  <c:v>24.085325513333334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BA-4C8C-9066-33051CDBF4EF}"/>
            </c:ext>
          </c:extLst>
        </c:ser>
        <c:ser>
          <c:idx val="2"/>
          <c:order val="2"/>
          <c:tx>
            <c:strRef>
              <c:f>'Talnagögn (eftir skuldb.)'!$A$6</c:f>
              <c:strCache>
                <c:ptCount val="1"/>
                <c:pt idx="0">
                  <c:v>Bein ábyrgð Íslands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skuldb.)'!$D$6:$AC$6</c15:sqref>
                  </c15:fullRef>
                </c:ext>
              </c:extLst>
              <c:f>'Talnagögn (eftir skuldb.)'!$D$6:$U$6</c:f>
              <c:numCache>
                <c:formatCode>0</c:formatCode>
                <c:ptCount val="18"/>
                <c:pt idx="0">
                  <c:v>3142.8751512611457</c:v>
                </c:pt>
                <c:pt idx="1">
                  <c:v>3276.7383215499831</c:v>
                </c:pt>
                <c:pt idx="2">
                  <c:v>3447.4560789461557</c:v>
                </c:pt>
                <c:pt idx="3">
                  <c:v>3309.0155839102026</c:v>
                </c:pt>
                <c:pt idx="4">
                  <c:v>3179.9792567470572</c:v>
                </c:pt>
                <c:pt idx="5">
                  <c:v>3062.2891237499907</c:v>
                </c:pt>
                <c:pt idx="6">
                  <c:v>2953.2089252041401</c:v>
                </c:pt>
                <c:pt idx="7">
                  <c:v>2872.2449320561636</c:v>
                </c:pt>
                <c:pt idx="8">
                  <c:v>2853.9272369327764</c:v>
                </c:pt>
                <c:pt idx="9">
                  <c:v>2887.0569130316007</c:v>
                </c:pt>
                <c:pt idx="10">
                  <c:v>2910.83809770685</c:v>
                </c:pt>
                <c:pt idx="11">
                  <c:v>2892.1840787430851</c:v>
                </c:pt>
                <c:pt idx="12">
                  <c:v>2924.4207365221532</c:v>
                </c:pt>
                <c:pt idx="13">
                  <c:v>2955.4010899641371</c:v>
                </c:pt>
                <c:pt idx="14">
                  <c:v>2856.6669818626187</c:v>
                </c:pt>
                <c:pt idx="15">
                  <c:v>2711.1030914099374</c:v>
                </c:pt>
                <c:pt idx="16">
                  <c:v>2766.5537406475478</c:v>
                </c:pt>
                <c:pt idx="17">
                  <c:v>2766.9454514589133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BA-4C8C-9066-33051CDBF4EF}"/>
            </c:ext>
          </c:extLst>
        </c:ser>
        <c:ser>
          <c:idx val="3"/>
          <c:order val="3"/>
          <c:tx>
            <c:strRef>
              <c:f>'Talnagögn (eftir skuldb.)'!$A$7</c:f>
              <c:strCache>
                <c:ptCount val="1"/>
                <c:pt idx="0">
                  <c:v>Landnotkun og skógrækt (LULUCF)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skuldb.)'!$D$7:$AC$7</c15:sqref>
                  </c15:fullRef>
                </c:ext>
              </c:extLst>
              <c:f>'Talnagögn (eftir skuldb.)'!$D$7:$U$7</c:f>
              <c:numCache>
                <c:formatCode>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BA-4C8C-9066-33051CDBF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7569024"/>
        <c:axId val="1007573344"/>
      </c:lineChart>
      <c:catAx>
        <c:axId val="10075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73344"/>
        <c:crosses val="autoZero"/>
        <c:auto val="1"/>
        <c:lblAlgn val="ctr"/>
        <c:lblOffset val="100"/>
        <c:noMultiLvlLbl val="0"/>
      </c:catAx>
      <c:valAx>
        <c:axId val="100757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0756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á beinni ábyrgð Íslands</a:t>
            </a:r>
            <a:endParaRPr lang="is-IS" sz="1400" b="0" i="0" u="none" strike="noStrike" kern="1200" spc="0" baseline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'Talnagögn (eftir skuldb.)'!$A$20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skuldb.)'!$D$20:$AC$20</c15:sqref>
                  </c15:fullRef>
                </c:ext>
              </c:extLst>
              <c:f>'Talnagögn (eftir skuldb.)'!$D$20:$U$20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925.60832287035737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5-4114-B8BB-0368CE26E644}"/>
            </c:ext>
          </c:extLst>
        </c:ser>
        <c:ser>
          <c:idx val="1"/>
          <c:order val="1"/>
          <c:tx>
            <c:strRef>
              <c:f>'Talnagögn (eftir skuldb.)'!$A$25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skuldb.)'!$D$25:$AC$25</c15:sqref>
                  </c15:fullRef>
                </c:ext>
              </c:extLst>
              <c:f>'Talnagögn (eftir skuldb.)'!$D$25:$U$25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5-4114-B8BB-0368CE26E644}"/>
            </c:ext>
          </c:extLst>
        </c:ser>
        <c:ser>
          <c:idx val="2"/>
          <c:order val="2"/>
          <c:tx>
            <c:strRef>
              <c:f>'Talnagögn (eftir skuldb.)'!$A$26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skuldb.)'!$D$26:$AC$26</c15:sqref>
                  </c15:fullRef>
                </c:ext>
              </c:extLst>
              <c:f>'Talnagögn (eftir skuldb.)'!$D$26:$U$26</c:f>
              <c:numCache>
                <c:formatCode>0</c:formatCode>
                <c:ptCount val="18"/>
                <c:pt idx="0">
                  <c:v>602.86344398557401</c:v>
                </c:pt>
                <c:pt idx="1">
                  <c:v>628.99801004142182</c:v>
                </c:pt>
                <c:pt idx="2">
                  <c:v>645.64616123376152</c:v>
                </c:pt>
                <c:pt idx="3">
                  <c:v>662.09285185762803</c:v>
                </c:pt>
                <c:pt idx="4">
                  <c:v>652.32028420570919</c:v>
                </c:pt>
                <c:pt idx="5">
                  <c:v>638.36797057076831</c:v>
                </c:pt>
                <c:pt idx="6">
                  <c:v>636.33558718739607</c:v>
                </c:pt>
                <c:pt idx="7">
                  <c:v>631.12512716457616</c:v>
                </c:pt>
                <c:pt idx="8">
                  <c:v>615.26754561432585</c:v>
                </c:pt>
                <c:pt idx="9">
                  <c:v>659.32271317190327</c:v>
                </c:pt>
                <c:pt idx="10">
                  <c:v>648.48705591277417</c:v>
                </c:pt>
                <c:pt idx="11">
                  <c:v>648.32608830684535</c:v>
                </c:pt>
                <c:pt idx="12">
                  <c:v>649.08800972621657</c:v>
                </c:pt>
                <c:pt idx="13">
                  <c:v>626.23321487442342</c:v>
                </c:pt>
                <c:pt idx="14">
                  <c:v>608.76826988547066</c:v>
                </c:pt>
                <c:pt idx="15">
                  <c:v>607.96911417533988</c:v>
                </c:pt>
                <c:pt idx="16">
                  <c:v>611.8550339117304</c:v>
                </c:pt>
                <c:pt idx="17">
                  <c:v>595.98194997545465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5-4114-B8BB-0368CE26E644}"/>
            </c:ext>
          </c:extLst>
        </c:ser>
        <c:ser>
          <c:idx val="3"/>
          <c:order val="3"/>
          <c:tx>
            <c:strRef>
              <c:f>'Talnagögn (eftir skuldb.)'!$A$27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skuldb.)'!$D$27:$AC$27</c15:sqref>
                  </c15:fullRef>
                </c:ext>
              </c:extLst>
              <c:f>'Talnagögn (eftir skuldb.)'!$D$27:$U$27</c:f>
              <c:numCache>
                <c:formatCode>0</c:formatCode>
                <c:ptCount val="18"/>
                <c:pt idx="0">
                  <c:v>284.27524446336309</c:v>
                </c:pt>
                <c:pt idx="1">
                  <c:v>309.12791083284816</c:v>
                </c:pt>
                <c:pt idx="2">
                  <c:v>308.41348388247781</c:v>
                </c:pt>
                <c:pt idx="3">
                  <c:v>293.40731445986154</c:v>
                </c:pt>
                <c:pt idx="4">
                  <c:v>284.08345571390225</c:v>
                </c:pt>
                <c:pt idx="5">
                  <c:v>280.73236566218839</c:v>
                </c:pt>
                <c:pt idx="6">
                  <c:v>260.16663793855463</c:v>
                </c:pt>
                <c:pt idx="7">
                  <c:v>238.16083773719421</c:v>
                </c:pt>
                <c:pt idx="8">
                  <c:v>238.33785061375616</c:v>
                </c:pt>
                <c:pt idx="9">
                  <c:v>236.86311746549652</c:v>
                </c:pt>
                <c:pt idx="10">
                  <c:v>233.85824122006511</c:v>
                </c:pt>
                <c:pt idx="11">
                  <c:v>231.16905586739034</c:v>
                </c:pt>
                <c:pt idx="12">
                  <c:v>227.04115065265066</c:v>
                </c:pt>
                <c:pt idx="13">
                  <c:v>221.931189308287</c:v>
                </c:pt>
                <c:pt idx="14">
                  <c:v>189.20273605242676</c:v>
                </c:pt>
                <c:pt idx="15">
                  <c:v>213.22095902372365</c:v>
                </c:pt>
                <c:pt idx="16">
                  <c:v>209.3561194568598</c:v>
                </c:pt>
                <c:pt idx="17">
                  <c:v>200.22350197723023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5-4114-B8BB-0368CE26E644}"/>
            </c:ext>
          </c:extLst>
        </c:ser>
        <c:ser>
          <c:idx val="4"/>
          <c:order val="4"/>
          <c:tx>
            <c:strRef>
              <c:f>'Talnagögn (eftir skuldb.)'!$A$28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skuldb.)'!$D$28:$AC$28</c15:sqref>
                  </c15:fullRef>
                </c:ext>
              </c:extLst>
              <c:f>'Talnagögn (eftir skuldb.)'!$D$28:$U$28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78.829435222958907</c:v>
                </c:pt>
                <c:pt idx="5">
                  <c:v>106.87546228501043</c:v>
                </c:pt>
                <c:pt idx="6">
                  <c:v>131.61915800608736</c:v>
                </c:pt>
                <c:pt idx="7">
                  <c:v>136.95056815387605</c:v>
                </c:pt>
                <c:pt idx="8">
                  <c:v>167.27422349496186</c:v>
                </c:pt>
                <c:pt idx="9">
                  <c:v>165.02627999242492</c:v>
                </c:pt>
                <c:pt idx="10">
                  <c:v>157.06763103980509</c:v>
                </c:pt>
                <c:pt idx="11">
                  <c:v>174.1149963303329</c:v>
                </c:pt>
                <c:pt idx="12">
                  <c:v>164.90471085884224</c:v>
                </c:pt>
                <c:pt idx="13">
                  <c:v>183.06444954330567</c:v>
                </c:pt>
                <c:pt idx="14">
                  <c:v>194.84371597461339</c:v>
                </c:pt>
                <c:pt idx="15">
                  <c:v>198.8403998852159</c:v>
                </c:pt>
                <c:pt idx="16">
                  <c:v>162.86276758484681</c:v>
                </c:pt>
                <c:pt idx="17">
                  <c:v>133.66393155452312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5-4114-B8BB-0368CE26E644}"/>
            </c:ext>
          </c:extLst>
        </c:ser>
        <c:ser>
          <c:idx val="5"/>
          <c:order val="5"/>
          <c:tx>
            <c:strRef>
              <c:f>'Talnagögn (eftir skuldb.)'!$A$29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skuldb.)'!$D$29:$AC$29</c15:sqref>
                  </c15:fullRef>
                </c:ext>
              </c:extLst>
              <c:f>'Talnagögn (eftir skuldb.)'!$D$29:$U$29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75-4114-B8BB-0368CE26E644}"/>
            </c:ext>
          </c:extLst>
        </c:ser>
        <c:ser>
          <c:idx val="6"/>
          <c:order val="6"/>
          <c:tx>
            <c:strRef>
              <c:f>'Talnagögn (eftir skuldb.)'!$A$30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skuldb.)'!$D$30:$AC$30</c15:sqref>
                  </c15:fullRef>
                </c:ext>
              </c:extLst>
              <c:f>'Talnagögn (eftir skuldb.)'!$D$30:$U$30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215.83366248928382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106.72417328753399</c:v>
                </c:pt>
                <c:pt idx="7">
                  <c:v>102.82225724651583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116.13287890779705</c:v>
                </c:pt>
                <c:pt idx="11">
                  <c:v>134.94854641811295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  <c:pt idx="17">
                  <c:v>59.411699755651256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75-4114-B8BB-0368CE26E644}"/>
            </c:ext>
          </c:extLst>
        </c:ser>
        <c:ser>
          <c:idx val="7"/>
          <c:order val="7"/>
          <c:tx>
            <c:strRef>
              <c:f>'Talnagögn (eftir skuldb.)'!$A$34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7FB9D9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skuldb.)'!$D$34:$AC$34</c15:sqref>
                  </c15:fullRef>
                </c:ext>
              </c:extLst>
              <c:f>'Talnagögn (eftir skuldb.)'!$D$34:$U$34</c:f>
              <c:numCache>
                <c:formatCode>0</c:formatCode>
                <c:ptCount val="18"/>
                <c:pt idx="0">
                  <c:v>324.9747813870249</c:v>
                </c:pt>
                <c:pt idx="1">
                  <c:v>412.51777853590283</c:v>
                </c:pt>
                <c:pt idx="2">
                  <c:v>417.87330020164063</c:v>
                </c:pt>
                <c:pt idx="3">
                  <c:v>362.41409429345094</c:v>
                </c:pt>
                <c:pt idx="4">
                  <c:v>256.61478046798447</c:v>
                </c:pt>
                <c:pt idx="5">
                  <c:v>221.863583676492</c:v>
                </c:pt>
                <c:pt idx="6">
                  <c:v>215.65922520270624</c:v>
                </c:pt>
                <c:pt idx="7">
                  <c:v>177.88835417549444</c:v>
                </c:pt>
                <c:pt idx="8">
                  <c:v>180.9272367328681</c:v>
                </c:pt>
                <c:pt idx="9">
                  <c:v>148.56589392762726</c:v>
                </c:pt>
                <c:pt idx="10">
                  <c:v>181.69394268067617</c:v>
                </c:pt>
                <c:pt idx="11">
                  <c:v>167.36235955711618</c:v>
                </c:pt>
                <c:pt idx="12">
                  <c:v>148.00632405529359</c:v>
                </c:pt>
                <c:pt idx="13">
                  <c:v>179.56543214650901</c:v>
                </c:pt>
                <c:pt idx="14">
                  <c:v>174.53029035470945</c:v>
                </c:pt>
                <c:pt idx="15">
                  <c:v>139.0086271886139</c:v>
                </c:pt>
                <c:pt idx="16">
                  <c:v>148.37528689230885</c:v>
                </c:pt>
                <c:pt idx="17">
                  <c:v>216.71301187679092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75-4114-B8BB-0368CE26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4840800"/>
        <c:axId val="1134837560"/>
      </c:bar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Losun á beinni ábyrgð Íslands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400" b="0" i="0" u="none" strike="noStrike" kern="1200" spc="0" baseline="0">
                <a:solidFill>
                  <a:sysClr val="windowText" lastClr="000000"/>
                </a:solidFill>
              </a:rPr>
              <a:t>2005-2022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'Talnagögn (eftir skuldb.)'!$A$20</c:f>
              <c:strCache>
                <c:ptCount val="1"/>
                <c:pt idx="0">
                  <c:v>Vegasamgöngur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skuldb.)'!$D$20:$AC$20</c15:sqref>
                  </c15:fullRef>
                </c:ext>
              </c:extLst>
              <c:f>'Talnagögn (eftir skuldb.)'!$D$20:$U$20</c:f>
              <c:numCache>
                <c:formatCode>0</c:formatCode>
                <c:ptCount val="18"/>
                <c:pt idx="0">
                  <c:v>774.95470613780287</c:v>
                </c:pt>
                <c:pt idx="1">
                  <c:v>883.41144498170718</c:v>
                </c:pt>
                <c:pt idx="2">
                  <c:v>914.91713253634725</c:v>
                </c:pt>
                <c:pt idx="3">
                  <c:v>861.17776940530962</c:v>
                </c:pt>
                <c:pt idx="4">
                  <c:v>861.96894493001867</c:v>
                </c:pt>
                <c:pt idx="5">
                  <c:v>814.45229993916655</c:v>
                </c:pt>
                <c:pt idx="6">
                  <c:v>796.0575165531028</c:v>
                </c:pt>
                <c:pt idx="7">
                  <c:v>790.6124162300797</c:v>
                </c:pt>
                <c:pt idx="8">
                  <c:v>805.0800900793148</c:v>
                </c:pt>
                <c:pt idx="9">
                  <c:v>804.19579774012311</c:v>
                </c:pt>
                <c:pt idx="10">
                  <c:v>826.79352678517716</c:v>
                </c:pt>
                <c:pt idx="11">
                  <c:v>901.9003205985739</c:v>
                </c:pt>
                <c:pt idx="12">
                  <c:v>951.54293739803609</c:v>
                </c:pt>
                <c:pt idx="13">
                  <c:v>977.06341853400272</c:v>
                </c:pt>
                <c:pt idx="14">
                  <c:v>956.72584353009074</c:v>
                </c:pt>
                <c:pt idx="15">
                  <c:v>830.5811480636213</c:v>
                </c:pt>
                <c:pt idx="16">
                  <c:v>859.59329867083193</c:v>
                </c:pt>
                <c:pt idx="17">
                  <c:v>925.60832287035737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1-48B7-A66E-BE672E3AD025}"/>
            </c:ext>
          </c:extLst>
        </c:ser>
        <c:ser>
          <c:idx val="1"/>
          <c:order val="1"/>
          <c:tx>
            <c:strRef>
              <c:f>'Talnagögn (eftir skuldb.)'!$A$25</c:f>
              <c:strCache>
                <c:ptCount val="1"/>
                <c:pt idx="0">
                  <c:v>Fiskiskip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skuldb.)'!$D$25:$AC$25</c15:sqref>
                  </c15:fullRef>
                </c:ext>
              </c:extLst>
              <c:f>'Talnagögn (eftir skuldb.)'!$D$25:$U$25</c:f>
              <c:numCache>
                <c:formatCode>0</c:formatCode>
                <c:ptCount val="18"/>
                <c:pt idx="0">
                  <c:v>742.27579695757936</c:v>
                </c:pt>
                <c:pt idx="1">
                  <c:v>676.16624793131371</c:v>
                </c:pt>
                <c:pt idx="2">
                  <c:v>768.90031104164586</c:v>
                </c:pt>
                <c:pt idx="3">
                  <c:v>706.67813037021858</c:v>
                </c:pt>
                <c:pt idx="4">
                  <c:v>762.70393720745039</c:v>
                </c:pt>
                <c:pt idx="5">
                  <c:v>726.56824505484042</c:v>
                </c:pt>
                <c:pt idx="6">
                  <c:v>657.20260984912954</c:v>
                </c:pt>
                <c:pt idx="7">
                  <c:v>651.37378056662806</c:v>
                </c:pt>
                <c:pt idx="8">
                  <c:v>614.72353826059737</c:v>
                </c:pt>
                <c:pt idx="9">
                  <c:v>606.24731041801465</c:v>
                </c:pt>
                <c:pt idx="10">
                  <c:v>621.21740588116916</c:v>
                </c:pt>
                <c:pt idx="11">
                  <c:v>518.76690503112491</c:v>
                </c:pt>
                <c:pt idx="12">
                  <c:v>530.38142924834813</c:v>
                </c:pt>
                <c:pt idx="13">
                  <c:v>546.90019133575004</c:v>
                </c:pt>
                <c:pt idx="14">
                  <c:v>518.36261174209733</c:v>
                </c:pt>
                <c:pt idx="15">
                  <c:v>509.49421478812258</c:v>
                </c:pt>
                <c:pt idx="16">
                  <c:v>569.41865140399079</c:v>
                </c:pt>
                <c:pt idx="17">
                  <c:v>481.51547449283527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1-48B7-A66E-BE672E3AD025}"/>
            </c:ext>
          </c:extLst>
        </c:ser>
        <c:ser>
          <c:idx val="2"/>
          <c:order val="2"/>
          <c:tx>
            <c:strRef>
              <c:f>'Talnagögn (eftir skuldb.)'!$A$26</c:f>
              <c:strCache>
                <c:ptCount val="1"/>
                <c:pt idx="0">
                  <c:v>Landbúnaður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skuldb.)'!$D$26:$AC$26</c15:sqref>
                  </c15:fullRef>
                </c:ext>
              </c:extLst>
              <c:f>'Talnagögn (eftir skuldb.)'!$D$26:$U$26</c:f>
              <c:numCache>
                <c:formatCode>0</c:formatCode>
                <c:ptCount val="18"/>
                <c:pt idx="0">
                  <c:v>602.86344398557401</c:v>
                </c:pt>
                <c:pt idx="1">
                  <c:v>628.99801004142182</c:v>
                </c:pt>
                <c:pt idx="2">
                  <c:v>645.64616123376152</c:v>
                </c:pt>
                <c:pt idx="3">
                  <c:v>662.09285185762803</c:v>
                </c:pt>
                <c:pt idx="4">
                  <c:v>652.32028420570919</c:v>
                </c:pt>
                <c:pt idx="5">
                  <c:v>638.36797057076831</c:v>
                </c:pt>
                <c:pt idx="6">
                  <c:v>636.33558718739607</c:v>
                </c:pt>
                <c:pt idx="7">
                  <c:v>631.12512716457616</c:v>
                </c:pt>
                <c:pt idx="8">
                  <c:v>615.26754561432585</c:v>
                </c:pt>
                <c:pt idx="9">
                  <c:v>659.32271317190327</c:v>
                </c:pt>
                <c:pt idx="10">
                  <c:v>648.48705591277417</c:v>
                </c:pt>
                <c:pt idx="11">
                  <c:v>648.32608830684535</c:v>
                </c:pt>
                <c:pt idx="12">
                  <c:v>649.08800972621657</c:v>
                </c:pt>
                <c:pt idx="13">
                  <c:v>626.23321487442342</c:v>
                </c:pt>
                <c:pt idx="14">
                  <c:v>608.76826988547066</c:v>
                </c:pt>
                <c:pt idx="15">
                  <c:v>607.96911417533988</c:v>
                </c:pt>
                <c:pt idx="16">
                  <c:v>611.8550339117304</c:v>
                </c:pt>
                <c:pt idx="17">
                  <c:v>595.98194997545465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D1-48B7-A66E-BE672E3AD025}"/>
            </c:ext>
          </c:extLst>
        </c:ser>
        <c:ser>
          <c:idx val="3"/>
          <c:order val="3"/>
          <c:tx>
            <c:strRef>
              <c:f>'Talnagögn (eftir skuldb.)'!$A$27</c:f>
              <c:strCache>
                <c:ptCount val="1"/>
                <c:pt idx="0">
                  <c:v>Urðun úrgangs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skuldb.)'!$D$27:$AC$27</c15:sqref>
                  </c15:fullRef>
                </c:ext>
              </c:extLst>
              <c:f>'Talnagögn (eftir skuldb.)'!$D$27:$U$27</c:f>
              <c:numCache>
                <c:formatCode>0</c:formatCode>
                <c:ptCount val="18"/>
                <c:pt idx="0">
                  <c:v>284.27524446336309</c:v>
                </c:pt>
                <c:pt idx="1">
                  <c:v>309.12791083284816</c:v>
                </c:pt>
                <c:pt idx="2">
                  <c:v>308.41348388247781</c:v>
                </c:pt>
                <c:pt idx="3">
                  <c:v>293.40731445986154</c:v>
                </c:pt>
                <c:pt idx="4">
                  <c:v>284.08345571390225</c:v>
                </c:pt>
                <c:pt idx="5">
                  <c:v>280.73236566218839</c:v>
                </c:pt>
                <c:pt idx="6">
                  <c:v>260.16663793855463</c:v>
                </c:pt>
                <c:pt idx="7">
                  <c:v>238.16083773719421</c:v>
                </c:pt>
                <c:pt idx="8">
                  <c:v>238.33785061375616</c:v>
                </c:pt>
                <c:pt idx="9">
                  <c:v>236.86311746549652</c:v>
                </c:pt>
                <c:pt idx="10">
                  <c:v>233.85824122006511</c:v>
                </c:pt>
                <c:pt idx="11">
                  <c:v>231.16905586739034</c:v>
                </c:pt>
                <c:pt idx="12">
                  <c:v>227.04115065265066</c:v>
                </c:pt>
                <c:pt idx="13">
                  <c:v>221.931189308287</c:v>
                </c:pt>
                <c:pt idx="14">
                  <c:v>189.20273605242676</c:v>
                </c:pt>
                <c:pt idx="15">
                  <c:v>213.22095902372365</c:v>
                </c:pt>
                <c:pt idx="16">
                  <c:v>209.3561194568598</c:v>
                </c:pt>
                <c:pt idx="17">
                  <c:v>200.22350197723023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1-48B7-A66E-BE672E3AD025}"/>
            </c:ext>
          </c:extLst>
        </c:ser>
        <c:ser>
          <c:idx val="4"/>
          <c:order val="4"/>
          <c:tx>
            <c:strRef>
              <c:f>'Talnagögn (eftir skuldb.)'!$A$28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skuldb.)'!$D$28:$AC$28</c15:sqref>
                  </c15:fullRef>
                </c:ext>
              </c:extLst>
              <c:f>'Talnagögn (eftir skuldb.)'!$D$28:$U$28</c:f>
              <c:numCache>
                <c:formatCode>0</c:formatCode>
                <c:ptCount val="18"/>
                <c:pt idx="0">
                  <c:v>57.201241406144838</c:v>
                </c:pt>
                <c:pt idx="1">
                  <c:v>66.268728117954964</c:v>
                </c:pt>
                <c:pt idx="2">
                  <c:v>66.94139885551283</c:v>
                </c:pt>
                <c:pt idx="3">
                  <c:v>65.619674949677176</c:v>
                </c:pt>
                <c:pt idx="4">
                  <c:v>78.829435222958907</c:v>
                </c:pt>
                <c:pt idx="5">
                  <c:v>106.87546228501043</c:v>
                </c:pt>
                <c:pt idx="6">
                  <c:v>131.61915800608736</c:v>
                </c:pt>
                <c:pt idx="7">
                  <c:v>136.95056815387605</c:v>
                </c:pt>
                <c:pt idx="8">
                  <c:v>167.27422349496186</c:v>
                </c:pt>
                <c:pt idx="9">
                  <c:v>165.02627999242492</c:v>
                </c:pt>
                <c:pt idx="10">
                  <c:v>157.06763103980509</c:v>
                </c:pt>
                <c:pt idx="11">
                  <c:v>174.1149963303329</c:v>
                </c:pt>
                <c:pt idx="12">
                  <c:v>164.90471085884224</c:v>
                </c:pt>
                <c:pt idx="13">
                  <c:v>183.06444954330567</c:v>
                </c:pt>
                <c:pt idx="14">
                  <c:v>194.84371597461339</c:v>
                </c:pt>
                <c:pt idx="15">
                  <c:v>198.8403998852159</c:v>
                </c:pt>
                <c:pt idx="16">
                  <c:v>162.86276758484681</c:v>
                </c:pt>
                <c:pt idx="17">
                  <c:v>133.66393155452312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D1-48B7-A66E-BE672E3AD025}"/>
            </c:ext>
          </c:extLst>
        </c:ser>
        <c:ser>
          <c:idx val="5"/>
          <c:order val="5"/>
          <c:tx>
            <c:strRef>
              <c:f>'Talnagögn (eftir skuldb.)'!$A$29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skuldb.)'!$D$29:$AC$29</c15:sqref>
                  </c15:fullRef>
                </c:ext>
              </c:extLst>
              <c:f>'Talnagögn (eftir skuldb.)'!$D$29:$U$29</c:f>
              <c:numCache>
                <c:formatCode>0</c:formatCode>
                <c:ptCount val="18"/>
                <c:pt idx="0">
                  <c:v>119.43739330616143</c:v>
                </c:pt>
                <c:pt idx="1">
                  <c:v>129.4591322935857</c:v>
                </c:pt>
                <c:pt idx="2">
                  <c:v>150.1365476380019</c:v>
                </c:pt>
                <c:pt idx="3">
                  <c:v>188.79046841169912</c:v>
                </c:pt>
                <c:pt idx="4">
                  <c:v>172.68275584137766</c:v>
                </c:pt>
                <c:pt idx="5">
                  <c:v>194.76400000000001</c:v>
                </c:pt>
                <c:pt idx="6">
                  <c:v>183.428</c:v>
                </c:pt>
                <c:pt idx="7">
                  <c:v>175.14867999999998</c:v>
                </c:pt>
                <c:pt idx="8">
                  <c:v>177.02600000000001</c:v>
                </c:pt>
                <c:pt idx="9">
                  <c:v>187.44652000000002</c:v>
                </c:pt>
                <c:pt idx="10">
                  <c:v>167.55332000000001</c:v>
                </c:pt>
                <c:pt idx="11">
                  <c:v>152.1463984264463</c:v>
                </c:pt>
                <c:pt idx="12">
                  <c:v>149.39019999999999</c:v>
                </c:pt>
                <c:pt idx="13">
                  <c:v>159.285</c:v>
                </c:pt>
                <c:pt idx="14">
                  <c:v>166.61846041329147</c:v>
                </c:pt>
                <c:pt idx="15">
                  <c:v>179.18884</c:v>
                </c:pt>
                <c:pt idx="16">
                  <c:v>179.70779999999999</c:v>
                </c:pt>
                <c:pt idx="17">
                  <c:v>190.25900000000001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D1-48B7-A66E-BE672E3AD025}"/>
            </c:ext>
          </c:extLst>
        </c:ser>
        <c:ser>
          <c:idx val="6"/>
          <c:order val="6"/>
          <c:tx>
            <c:strRef>
              <c:f>'Talnagögn (eftir skuldb.)'!$A$30</c:f>
              <c:strCache>
                <c:ptCount val="1"/>
                <c:pt idx="0">
                  <c:v>Vélar og tæki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skuldb.)'!$D$30:$AC$30</c15:sqref>
                  </c15:fullRef>
                </c:ext>
              </c:extLst>
              <c:f>'Talnagögn (eftir skuldb.)'!$D$30:$U$30</c:f>
              <c:numCache>
                <c:formatCode>0</c:formatCode>
                <c:ptCount val="18"/>
                <c:pt idx="0">
                  <c:v>236.89254361749528</c:v>
                </c:pt>
                <c:pt idx="1">
                  <c:v>214.30164332811569</c:v>
                </c:pt>
                <c:pt idx="2">
                  <c:v>215.83366248928382</c:v>
                </c:pt>
                <c:pt idx="3">
                  <c:v>208.96156893666625</c:v>
                </c:pt>
                <c:pt idx="4">
                  <c:v>145.57310735873384</c:v>
                </c:pt>
                <c:pt idx="5">
                  <c:v>116.66251837871671</c:v>
                </c:pt>
                <c:pt idx="6">
                  <c:v>106.72417328753399</c:v>
                </c:pt>
                <c:pt idx="7">
                  <c:v>102.82225724651583</c:v>
                </c:pt>
                <c:pt idx="8">
                  <c:v>98.852644261966958</c:v>
                </c:pt>
                <c:pt idx="9">
                  <c:v>117.37447230447313</c:v>
                </c:pt>
                <c:pt idx="10">
                  <c:v>116.13287890779705</c:v>
                </c:pt>
                <c:pt idx="11">
                  <c:v>134.94854641811295</c:v>
                </c:pt>
                <c:pt idx="12">
                  <c:v>138.05064207733514</c:v>
                </c:pt>
                <c:pt idx="13">
                  <c:v>109.98053877254956</c:v>
                </c:pt>
                <c:pt idx="14">
                  <c:v>86.903419069836758</c:v>
                </c:pt>
                <c:pt idx="15">
                  <c:v>63.052941906921831</c:v>
                </c:pt>
                <c:pt idx="16">
                  <c:v>60.291972034396778</c:v>
                </c:pt>
                <c:pt idx="17">
                  <c:v>59.411699755651256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D1-48B7-A66E-BE672E3AD025}"/>
            </c:ext>
          </c:extLst>
        </c:ser>
        <c:ser>
          <c:idx val="7"/>
          <c:order val="7"/>
          <c:tx>
            <c:strRef>
              <c:f>'Talnagögn (eftir skuldb.)'!$A$34</c:f>
              <c:strCache>
                <c:ptCount val="1"/>
                <c:pt idx="0">
                  <c:v>Annað</c:v>
                </c:pt>
              </c:strCache>
            </c:strRef>
          </c:tx>
          <c:spPr>
            <a:ln w="28575" cap="rnd">
              <a:solidFill>
                <a:srgbClr val="7FB9D9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Talnagögn!$R$1:$AI$1</c15:sqref>
                  </c15:fullRef>
                </c:ext>
              </c:extLst>
              <c:f>Talnagögn!$R$1:$AI$1</c:f>
              <c:numCache>
                <c:formatCode>0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'Talnagögn (eftir skuldb.)'!$D$34:$AC$34</c15:sqref>
                  </c15:fullRef>
                </c:ext>
              </c:extLst>
              <c:f>'Talnagögn (eftir skuldb.)'!$D$34:$U$34</c:f>
              <c:numCache>
                <c:formatCode>0</c:formatCode>
                <c:ptCount val="18"/>
                <c:pt idx="0">
                  <c:v>324.9747813870249</c:v>
                </c:pt>
                <c:pt idx="1">
                  <c:v>412.51777853590283</c:v>
                </c:pt>
                <c:pt idx="2">
                  <c:v>417.87330020164063</c:v>
                </c:pt>
                <c:pt idx="3">
                  <c:v>362.41409429345094</c:v>
                </c:pt>
                <c:pt idx="4">
                  <c:v>256.61478046798447</c:v>
                </c:pt>
                <c:pt idx="5">
                  <c:v>221.863583676492</c:v>
                </c:pt>
                <c:pt idx="6">
                  <c:v>215.65922520270624</c:v>
                </c:pt>
                <c:pt idx="7">
                  <c:v>177.88835417549444</c:v>
                </c:pt>
                <c:pt idx="8">
                  <c:v>180.9272367328681</c:v>
                </c:pt>
                <c:pt idx="9">
                  <c:v>148.56589392762726</c:v>
                </c:pt>
                <c:pt idx="10">
                  <c:v>181.69394268067617</c:v>
                </c:pt>
                <c:pt idx="11">
                  <c:v>167.36235955711618</c:v>
                </c:pt>
                <c:pt idx="12">
                  <c:v>148.00632405529359</c:v>
                </c:pt>
                <c:pt idx="13">
                  <c:v>179.56543214650901</c:v>
                </c:pt>
                <c:pt idx="14">
                  <c:v>174.53029035470945</c:v>
                </c:pt>
                <c:pt idx="15">
                  <c:v>139.0086271886139</c:v>
                </c:pt>
                <c:pt idx="16">
                  <c:v>148.37528689230885</c:v>
                </c:pt>
                <c:pt idx="17">
                  <c:v>216.71301187679092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D1-48B7-A66E-BE672E3A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840800"/>
        <c:axId val="1134837560"/>
      </c:lineChart>
      <c:catAx>
        <c:axId val="11348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37560"/>
        <c:crosses val="autoZero"/>
        <c:auto val="1"/>
        <c:lblAlgn val="ctr"/>
        <c:lblOffset val="100"/>
        <c:noMultiLvlLbl val="0"/>
      </c:catAx>
      <c:valAx>
        <c:axId val="1134837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Losun gróðurhúsalofttegunda (þús. tonn CO</a:t>
                </a:r>
                <a:r>
                  <a:rPr lang="en-US" sz="1000" b="0" i="0" u="none" strike="noStrike" kern="1200" baseline="-25000">
                    <a:solidFill>
                      <a:sysClr val="windowText" lastClr="000000"/>
                    </a:solidFill>
                  </a:rPr>
                  <a:t>2</a:t>
                </a: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</a:rPr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48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4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9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18" Type="http://schemas.openxmlformats.org/officeDocument/2006/relationships/chart" Target="../charts/chart3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17" Type="http://schemas.openxmlformats.org/officeDocument/2006/relationships/chart" Target="../charts/chart36.xml"/><Relationship Id="rId2" Type="http://schemas.openxmlformats.org/officeDocument/2006/relationships/chart" Target="../charts/chart21.xml"/><Relationship Id="rId16" Type="http://schemas.openxmlformats.org/officeDocument/2006/relationships/chart" Target="../charts/chart35.xml"/><Relationship Id="rId20" Type="http://schemas.openxmlformats.org/officeDocument/2006/relationships/chart" Target="../charts/chart39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5" Type="http://schemas.openxmlformats.org/officeDocument/2006/relationships/chart" Target="../charts/chart34.xml"/><Relationship Id="rId10" Type="http://schemas.openxmlformats.org/officeDocument/2006/relationships/chart" Target="../charts/chart29.xml"/><Relationship Id="rId19" Type="http://schemas.openxmlformats.org/officeDocument/2006/relationships/chart" Target="../charts/chart38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Relationship Id="rId14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chart" Target="../charts/chart57.xml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20" Type="http://schemas.openxmlformats.org/officeDocument/2006/relationships/chart" Target="../charts/chart59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19" Type="http://schemas.openxmlformats.org/officeDocument/2006/relationships/chart" Target="../charts/chart58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115656</xdr:colOff>
      <xdr:row>200</xdr:row>
      <xdr:rowOff>18710</xdr:rowOff>
    </xdr:from>
    <xdr:to>
      <xdr:col>19</xdr:col>
      <xdr:colOff>591174</xdr:colOff>
      <xdr:row>220</xdr:row>
      <xdr:rowOff>64367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26E123-98A1-443D-9D06-C14A4E3D8B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52</xdr:row>
      <xdr:rowOff>0</xdr:rowOff>
    </xdr:from>
    <xdr:to>
      <xdr:col>53</xdr:col>
      <xdr:colOff>123140</xdr:colOff>
      <xdr:row>73</xdr:row>
      <xdr:rowOff>71944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A64E943-F57D-4312-BDE6-8CBAD52C331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24</xdr:row>
      <xdr:rowOff>0</xdr:rowOff>
    </xdr:from>
    <xdr:to>
      <xdr:col>7</xdr:col>
      <xdr:colOff>485450</xdr:colOff>
      <xdr:row>46</xdr:row>
      <xdr:rowOff>125825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77ACD8F-EFEA-410B-B156-773BCD574B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485450</xdr:colOff>
      <xdr:row>95</xdr:row>
      <xdr:rowOff>125825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8B45818-DAD6-42AD-9BA1-50263467D6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224</xdr:row>
      <xdr:rowOff>0</xdr:rowOff>
    </xdr:from>
    <xdr:to>
      <xdr:col>8</xdr:col>
      <xdr:colOff>320738</xdr:colOff>
      <xdr:row>248</xdr:row>
      <xdr:rowOff>30575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AF869FE-2F59-4BE8-B518-8B451EF5A2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0</xdr:colOff>
      <xdr:row>73</xdr:row>
      <xdr:rowOff>0</xdr:rowOff>
    </xdr:from>
    <xdr:to>
      <xdr:col>17</xdr:col>
      <xdr:colOff>190969</xdr:colOff>
      <xdr:row>95</xdr:row>
      <xdr:rowOff>125825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ADB5A1B-A9BC-4B9E-B5BD-3B09B46041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8</xdr:col>
      <xdr:colOff>0</xdr:colOff>
      <xdr:row>24</xdr:row>
      <xdr:rowOff>0</xdr:rowOff>
    </xdr:from>
    <xdr:to>
      <xdr:col>17</xdr:col>
      <xdr:colOff>190969</xdr:colOff>
      <xdr:row>46</xdr:row>
      <xdr:rowOff>125825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6138B68-F4FB-4050-91EF-97DF869EE4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0</xdr:colOff>
      <xdr:row>121</xdr:row>
      <xdr:rowOff>0</xdr:rowOff>
    </xdr:from>
    <xdr:to>
      <xdr:col>8</xdr:col>
      <xdr:colOff>321938</xdr:colOff>
      <xdr:row>143</xdr:row>
      <xdr:rowOff>125825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0E2EAB-C512-454C-B577-DD15811B5A8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821530</xdr:colOff>
      <xdr:row>121</xdr:row>
      <xdr:rowOff>0</xdr:rowOff>
    </xdr:from>
    <xdr:to>
      <xdr:col>19</xdr:col>
      <xdr:colOff>476717</xdr:colOff>
      <xdr:row>143</xdr:row>
      <xdr:rowOff>125825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28EE96D-4014-4529-9A19-039E5907A1C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</xdr:col>
      <xdr:colOff>0</xdr:colOff>
      <xdr:row>146</xdr:row>
      <xdr:rowOff>0</xdr:rowOff>
    </xdr:from>
    <xdr:to>
      <xdr:col>8</xdr:col>
      <xdr:colOff>320738</xdr:colOff>
      <xdr:row>168</xdr:row>
      <xdr:rowOff>140906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70DB83-9B25-47AB-9890-3D8C9949026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821530</xdr:colOff>
      <xdr:row>224</xdr:row>
      <xdr:rowOff>0</xdr:rowOff>
    </xdr:from>
    <xdr:to>
      <xdr:col>19</xdr:col>
      <xdr:colOff>475517</xdr:colOff>
      <xdr:row>248</xdr:row>
      <xdr:rowOff>30575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D3B329B-6790-4B95-A456-74ABE372CCF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9</xdr:col>
      <xdr:colOff>428625</xdr:colOff>
      <xdr:row>101</xdr:row>
      <xdr:rowOff>97971</xdr:rowOff>
    </xdr:from>
    <xdr:to>
      <xdr:col>19</xdr:col>
      <xdr:colOff>12375</xdr:colOff>
      <xdr:row>117</xdr:row>
      <xdr:rowOff>36471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C5DC98-450C-567A-789C-063B2EFD8BF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10</xdr:col>
      <xdr:colOff>0</xdr:colOff>
      <xdr:row>53</xdr:row>
      <xdr:rowOff>0</xdr:rowOff>
    </xdr:from>
    <xdr:to>
      <xdr:col>20</xdr:col>
      <xdr:colOff>695528</xdr:colOff>
      <xdr:row>70</xdr:row>
      <xdr:rowOff>107832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6B0EC6-66D7-4333-8F90-AC7030C19D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386952</xdr:colOff>
      <xdr:row>3</xdr:row>
      <xdr:rowOff>134539</xdr:rowOff>
    </xdr:from>
    <xdr:to>
      <xdr:col>24</xdr:col>
      <xdr:colOff>566015</xdr:colOff>
      <xdr:row>20</xdr:row>
      <xdr:rowOff>49226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6E8851-2A0F-CB99-501F-418D3E5EA0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75</xdr:row>
      <xdr:rowOff>0</xdr:rowOff>
    </xdr:from>
    <xdr:to>
      <xdr:col>12</xdr:col>
      <xdr:colOff>69525</xdr:colOff>
      <xdr:row>98</xdr:row>
      <xdr:rowOff>160750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91F413-42B3-40D8-B993-341D40C4325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0</xdr:colOff>
      <xdr:row>75</xdr:row>
      <xdr:rowOff>0</xdr:rowOff>
    </xdr:from>
    <xdr:to>
      <xdr:col>25</xdr:col>
      <xdr:colOff>288600</xdr:colOff>
      <xdr:row>98</xdr:row>
      <xdr:rowOff>160750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1F77452-6602-4812-BD14-8312811849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47627</xdr:colOff>
      <xdr:row>105</xdr:row>
      <xdr:rowOff>27383</xdr:rowOff>
    </xdr:from>
    <xdr:to>
      <xdr:col>27</xdr:col>
      <xdr:colOff>655314</xdr:colOff>
      <xdr:row>122</xdr:row>
      <xdr:rowOff>25415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D884A3-818E-B66A-533A-E40E989689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127</xdr:row>
      <xdr:rowOff>0</xdr:rowOff>
    </xdr:from>
    <xdr:to>
      <xdr:col>12</xdr:col>
      <xdr:colOff>71907</xdr:colOff>
      <xdr:row>152</xdr:row>
      <xdr:rowOff>152813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AFAEE33-4D11-482F-8F6D-F938E4E949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0</xdr:colOff>
      <xdr:row>127</xdr:row>
      <xdr:rowOff>0</xdr:rowOff>
    </xdr:from>
    <xdr:to>
      <xdr:col>25</xdr:col>
      <xdr:colOff>298125</xdr:colOff>
      <xdr:row>152</xdr:row>
      <xdr:rowOff>152813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4468E5F-830B-49DC-A0D3-861676FF8AA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151</xdr:row>
      <xdr:rowOff>0</xdr:rowOff>
    </xdr:from>
    <xdr:to>
      <xdr:col>11</xdr:col>
      <xdr:colOff>14756</xdr:colOff>
      <xdr:row>173</xdr:row>
      <xdr:rowOff>129001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14F7F93-2B73-4F97-BB98-77FD97ED4B2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704056</xdr:colOff>
      <xdr:row>363</xdr:row>
      <xdr:rowOff>35719</xdr:rowOff>
    </xdr:from>
    <xdr:to>
      <xdr:col>10</xdr:col>
      <xdr:colOff>533075</xdr:colOff>
      <xdr:row>385</xdr:row>
      <xdr:rowOff>164719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F2F5A00-9094-42EA-9852-CC7492C83F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</xdr:colOff>
      <xdr:row>48</xdr:row>
      <xdr:rowOff>0</xdr:rowOff>
    </xdr:from>
    <xdr:to>
      <xdr:col>11</xdr:col>
      <xdr:colOff>810</xdr:colOff>
      <xdr:row>70</xdr:row>
      <xdr:rowOff>129001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14167AB-A961-4D98-A44F-55DBBAC2A1F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77</xdr:row>
      <xdr:rowOff>0</xdr:rowOff>
    </xdr:from>
    <xdr:to>
      <xdr:col>11</xdr:col>
      <xdr:colOff>14756</xdr:colOff>
      <xdr:row>99</xdr:row>
      <xdr:rowOff>129000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5DCC290-04F1-4E95-9187-120F0439BF5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4762</xdr:colOff>
      <xdr:row>121</xdr:row>
      <xdr:rowOff>0</xdr:rowOff>
    </xdr:from>
    <xdr:to>
      <xdr:col>11</xdr:col>
      <xdr:colOff>19518</xdr:colOff>
      <xdr:row>143</xdr:row>
      <xdr:rowOff>129000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D2F8822-F468-4872-BF2C-E26FAB992B7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4762</xdr:colOff>
      <xdr:row>191</xdr:row>
      <xdr:rowOff>0</xdr:rowOff>
    </xdr:from>
    <xdr:to>
      <xdr:col>11</xdr:col>
      <xdr:colOff>19518</xdr:colOff>
      <xdr:row>213</xdr:row>
      <xdr:rowOff>128999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B8C6BCA-5940-4D77-9216-C2A85B916B2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4761</xdr:colOff>
      <xdr:row>402</xdr:row>
      <xdr:rowOff>180974</xdr:rowOff>
    </xdr:from>
    <xdr:to>
      <xdr:col>11</xdr:col>
      <xdr:colOff>19517</xdr:colOff>
      <xdr:row>425</xdr:row>
      <xdr:rowOff>119475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EB2F475-EBE9-4A6C-8C4D-FE85A56CEDE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4761</xdr:colOff>
      <xdr:row>431</xdr:row>
      <xdr:rowOff>0</xdr:rowOff>
    </xdr:from>
    <xdr:to>
      <xdr:col>11</xdr:col>
      <xdr:colOff>19517</xdr:colOff>
      <xdr:row>453</xdr:row>
      <xdr:rowOff>129000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FE4255D1-2357-45F5-8380-0728746828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9525</xdr:colOff>
      <xdr:row>220</xdr:row>
      <xdr:rowOff>100012</xdr:rowOff>
    </xdr:from>
    <xdr:to>
      <xdr:col>11</xdr:col>
      <xdr:colOff>24281</xdr:colOff>
      <xdr:row>243</xdr:row>
      <xdr:rowOff>38512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565B05-F4FF-4981-AE5A-92E538ECEC5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762000</xdr:colOff>
      <xdr:row>292</xdr:row>
      <xdr:rowOff>10584</xdr:rowOff>
    </xdr:from>
    <xdr:to>
      <xdr:col>10</xdr:col>
      <xdr:colOff>660339</xdr:colOff>
      <xdr:row>314</xdr:row>
      <xdr:rowOff>139584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21715AA-EFDC-410A-ACED-028A1D29000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0</xdr:colOff>
      <xdr:row>333</xdr:row>
      <xdr:rowOff>0</xdr:rowOff>
    </xdr:from>
    <xdr:to>
      <xdr:col>11</xdr:col>
      <xdr:colOff>14756</xdr:colOff>
      <xdr:row>355</xdr:row>
      <xdr:rowOff>129000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6D90D9E-5BFE-44A5-97A6-53A5A3E6A1F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2</xdr:col>
      <xdr:colOff>0</xdr:colOff>
      <xdr:row>263</xdr:row>
      <xdr:rowOff>0</xdr:rowOff>
    </xdr:from>
    <xdr:to>
      <xdr:col>11</xdr:col>
      <xdr:colOff>14756</xdr:colOff>
      <xdr:row>285</xdr:row>
      <xdr:rowOff>128999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205346A-F1FB-4048-857B-8015AFD505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12</xdr:col>
      <xdr:colOff>0</xdr:colOff>
      <xdr:row>48</xdr:row>
      <xdr:rowOff>0</xdr:rowOff>
    </xdr:from>
    <xdr:to>
      <xdr:col>23</xdr:col>
      <xdr:colOff>11014</xdr:colOff>
      <xdr:row>70</xdr:row>
      <xdr:rowOff>129001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BE6BEA-051F-4599-8AB1-C38F4E1310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12</xdr:col>
      <xdr:colOff>0</xdr:colOff>
      <xdr:row>121</xdr:row>
      <xdr:rowOff>0</xdr:rowOff>
    </xdr:from>
    <xdr:to>
      <xdr:col>23</xdr:col>
      <xdr:colOff>9994</xdr:colOff>
      <xdr:row>143</xdr:row>
      <xdr:rowOff>129000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CA8BF-1270-4FC4-9700-62AFBB184E7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12</xdr:col>
      <xdr:colOff>0</xdr:colOff>
      <xdr:row>191</xdr:row>
      <xdr:rowOff>0</xdr:rowOff>
    </xdr:from>
    <xdr:to>
      <xdr:col>23</xdr:col>
      <xdr:colOff>9994</xdr:colOff>
      <xdr:row>213</xdr:row>
      <xdr:rowOff>128999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D2B653-E28A-421D-83B7-74D612BCA8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12</xdr:col>
      <xdr:colOff>0</xdr:colOff>
      <xdr:row>263</xdr:row>
      <xdr:rowOff>0</xdr:rowOff>
    </xdr:from>
    <xdr:to>
      <xdr:col>23</xdr:col>
      <xdr:colOff>9994</xdr:colOff>
      <xdr:row>285</xdr:row>
      <xdr:rowOff>128999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EC6C9B-4D0D-4BCC-ABB2-6EA76D4A829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12</xdr:col>
      <xdr:colOff>0</xdr:colOff>
      <xdr:row>333</xdr:row>
      <xdr:rowOff>0</xdr:rowOff>
    </xdr:from>
    <xdr:to>
      <xdr:col>23</xdr:col>
      <xdr:colOff>9994</xdr:colOff>
      <xdr:row>355</xdr:row>
      <xdr:rowOff>129000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275DAB-F198-487F-80A6-26613A9C9E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12</xdr:col>
      <xdr:colOff>0</xdr:colOff>
      <xdr:row>403</xdr:row>
      <xdr:rowOff>0</xdr:rowOff>
    </xdr:from>
    <xdr:to>
      <xdr:col>23</xdr:col>
      <xdr:colOff>8794</xdr:colOff>
      <xdr:row>425</xdr:row>
      <xdr:rowOff>129001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2F14792-8182-47FB-9920-2BD8B7E01A5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12</xdr:col>
      <xdr:colOff>0</xdr:colOff>
      <xdr:row>431</xdr:row>
      <xdr:rowOff>0</xdr:rowOff>
    </xdr:from>
    <xdr:to>
      <xdr:col>23</xdr:col>
      <xdr:colOff>9994</xdr:colOff>
      <xdr:row>453</xdr:row>
      <xdr:rowOff>129000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3AC96C-CFD9-454F-AD8D-FAE2370EAF2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2</xdr:col>
      <xdr:colOff>23812</xdr:colOff>
      <xdr:row>3</xdr:row>
      <xdr:rowOff>98820</xdr:rowOff>
    </xdr:from>
    <xdr:to>
      <xdr:col>10</xdr:col>
      <xdr:colOff>655312</xdr:colOff>
      <xdr:row>26</xdr:row>
      <xdr:rowOff>37320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4AC4493-51CC-2BD8-1005-097E058DAD1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945368</xdr:colOff>
      <xdr:row>32</xdr:row>
      <xdr:rowOff>83617</xdr:rowOff>
    </xdr:from>
    <xdr:to>
      <xdr:col>26</xdr:col>
      <xdr:colOff>571501</xdr:colOff>
      <xdr:row>61</xdr:row>
      <xdr:rowOff>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62EA97E1-180F-D79C-7DA6-1621248EED4C}"/>
            </a:ext>
          </a:extLst>
        </xdr:cNvPr>
        <xdr:cNvGrpSpPr/>
      </xdr:nvGrpSpPr>
      <xdr:grpSpPr>
        <a:xfrm>
          <a:off x="10527518" y="8141767"/>
          <a:ext cx="15189983" cy="6507683"/>
          <a:chOff x="10641201" y="934422"/>
          <a:chExt cx="14047668" cy="6197875"/>
        </a:xfrm>
        <a:solidFill>
          <a:schemeClr val="accent4">
            <a:lumMod val="20000"/>
            <a:lumOff val="80000"/>
          </a:schemeClr>
        </a:solidFill>
      </xdr:grpSpPr>
      <xdr:graphicFrame macro="">
        <xdr:nvGraphicFramePr>
          <xdr:cNvPr id="22" name="Chart 21">
            <a:extLst>
              <a:ext uri="{FF2B5EF4-FFF2-40B4-BE49-F238E27FC236}">
                <a16:creationId xmlns:a16="http://schemas.microsoft.com/office/drawing/2014/main" id="{CCBD96C1-5C99-AA30-7FE4-91C94B3B05EE}"/>
              </a:ext>
            </a:extLst>
          </xdr:cNvPr>
          <xdr:cNvGraphicFramePr>
            <a:graphicFrameLocks/>
          </xdr:cNvGraphicFramePr>
        </xdr:nvGraphicFramePr>
        <xdr:xfrm>
          <a:off x="11065285" y="980018"/>
          <a:ext cx="13623584" cy="6152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3" name="Chart 22">
            <a:extLst>
              <a:ext uri="{FF2B5EF4-FFF2-40B4-BE49-F238E27FC236}">
                <a16:creationId xmlns:a16="http://schemas.microsoft.com/office/drawing/2014/main" id="{FA79CE58-B8E1-1692-D1B8-483CD3232B1C}"/>
              </a:ext>
            </a:extLst>
          </xdr:cNvPr>
          <xdr:cNvGraphicFramePr/>
        </xdr:nvGraphicFramePr>
        <xdr:xfrm>
          <a:off x="11156487" y="934422"/>
          <a:ext cx="3242469" cy="20323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D25CD90C-41CB-95EB-0652-B479C5E76B6F}"/>
              </a:ext>
            </a:extLst>
          </xdr:cNvPr>
          <xdr:cNvGraphicFramePr/>
        </xdr:nvGraphicFramePr>
        <xdr:xfrm>
          <a:off x="10641201" y="4810814"/>
          <a:ext cx="3143720" cy="2167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3FCC40E0-2C64-3DCD-D85F-9FCAB11AD4B0}"/>
              </a:ext>
            </a:extLst>
          </xdr:cNvPr>
          <xdr:cNvGraphicFramePr/>
        </xdr:nvGraphicFramePr>
        <xdr:xfrm>
          <a:off x="20104167" y="1153147"/>
          <a:ext cx="4510533" cy="29163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6" name="Chart 25">
            <a:extLst>
              <a:ext uri="{FF2B5EF4-FFF2-40B4-BE49-F238E27FC236}">
                <a16:creationId xmlns:a16="http://schemas.microsoft.com/office/drawing/2014/main" id="{D17534FB-6EFF-B1C8-5314-FC0AF6DBE0C1}"/>
              </a:ext>
            </a:extLst>
          </xdr:cNvPr>
          <xdr:cNvGraphicFramePr/>
        </xdr:nvGraphicFramePr>
        <xdr:xfrm>
          <a:off x="21142060" y="5263416"/>
          <a:ext cx="3255963" cy="181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8</xdr:col>
      <xdr:colOff>273749</xdr:colOff>
      <xdr:row>2</xdr:row>
      <xdr:rowOff>197239</xdr:rowOff>
    </xdr:from>
    <xdr:to>
      <xdr:col>27</xdr:col>
      <xdr:colOff>1108</xdr:colOff>
      <xdr:row>31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2F172595-5981-49C2-B25B-12DD44AF42B1}"/>
            </a:ext>
          </a:extLst>
        </xdr:cNvPr>
        <xdr:cNvGrpSpPr/>
      </xdr:nvGrpSpPr>
      <xdr:grpSpPr>
        <a:xfrm>
          <a:off x="11017949" y="1130689"/>
          <a:ext cx="14929259" cy="6394061"/>
          <a:chOff x="11009076" y="1067309"/>
          <a:chExt cx="13665152" cy="6138385"/>
        </a:xfrm>
        <a:solidFill>
          <a:schemeClr val="accent4">
            <a:lumMod val="20000"/>
            <a:lumOff val="80000"/>
          </a:schemeClr>
        </a:solidFill>
      </xdr:grpSpPr>
      <xdr:graphicFrame macro="">
        <xdr:nvGraphicFramePr>
          <xdr:cNvPr id="35" name="Chart 34">
            <a:extLst>
              <a:ext uri="{FF2B5EF4-FFF2-40B4-BE49-F238E27FC236}">
                <a16:creationId xmlns:a16="http://schemas.microsoft.com/office/drawing/2014/main" id="{48FF90A3-F50D-4CC2-63B2-1782D0B62E33}"/>
              </a:ext>
            </a:extLst>
          </xdr:cNvPr>
          <xdr:cNvGraphicFramePr>
            <a:graphicFrameLocks/>
          </xdr:cNvGraphicFramePr>
        </xdr:nvGraphicFramePr>
        <xdr:xfrm>
          <a:off x="11009076" y="1067309"/>
          <a:ext cx="13620528" cy="61383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36" name="Chart 35">
            <a:extLst>
              <a:ext uri="{FF2B5EF4-FFF2-40B4-BE49-F238E27FC236}">
                <a16:creationId xmlns:a16="http://schemas.microsoft.com/office/drawing/2014/main" id="{4464D248-A276-C4B4-122C-509DFC9BAB10}"/>
              </a:ext>
            </a:extLst>
          </xdr:cNvPr>
          <xdr:cNvGraphicFramePr/>
        </xdr:nvGraphicFramePr>
        <xdr:xfrm>
          <a:off x="11185258" y="1141048"/>
          <a:ext cx="4565961" cy="30029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37" name="Chart 36">
            <a:extLst>
              <a:ext uri="{FF2B5EF4-FFF2-40B4-BE49-F238E27FC236}">
                <a16:creationId xmlns:a16="http://schemas.microsoft.com/office/drawing/2014/main" id="{433B9BE8-B082-B6CE-0825-BAE76E077D6D}"/>
              </a:ext>
            </a:extLst>
          </xdr:cNvPr>
          <xdr:cNvGraphicFramePr/>
        </xdr:nvGraphicFramePr>
        <xdr:xfrm>
          <a:off x="11035415" y="4312455"/>
          <a:ext cx="4795189" cy="2873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38" name="Chart 37">
            <a:extLst>
              <a:ext uri="{FF2B5EF4-FFF2-40B4-BE49-F238E27FC236}">
                <a16:creationId xmlns:a16="http://schemas.microsoft.com/office/drawing/2014/main" id="{FB6A9B06-724D-2DFD-5E52-53BD45F743FE}"/>
              </a:ext>
            </a:extLst>
          </xdr:cNvPr>
          <xdr:cNvGraphicFramePr/>
        </xdr:nvGraphicFramePr>
        <xdr:xfrm>
          <a:off x="20017964" y="1162203"/>
          <a:ext cx="4656264" cy="32790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39" name="Chart 38">
            <a:extLst>
              <a:ext uri="{FF2B5EF4-FFF2-40B4-BE49-F238E27FC236}">
                <a16:creationId xmlns:a16="http://schemas.microsoft.com/office/drawing/2014/main" id="{4EECAE80-FB9E-ABAF-E2F0-19F06C32B049}"/>
              </a:ext>
            </a:extLst>
          </xdr:cNvPr>
          <xdr:cNvGraphicFramePr/>
        </xdr:nvGraphicFramePr>
        <xdr:xfrm>
          <a:off x="20496107" y="4114285"/>
          <a:ext cx="4092350" cy="30115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28</xdr:col>
      <xdr:colOff>61760</xdr:colOff>
      <xdr:row>2</xdr:row>
      <xdr:rowOff>86519</xdr:rowOff>
    </xdr:from>
    <xdr:to>
      <xdr:col>46</xdr:col>
      <xdr:colOff>483267</xdr:colOff>
      <xdr:row>31</xdr:row>
      <xdr:rowOff>0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768EE607-640D-4E6E-A633-BA722FE76D68}"/>
            </a:ext>
          </a:extLst>
        </xdr:cNvPr>
        <xdr:cNvGrpSpPr/>
      </xdr:nvGrpSpPr>
      <xdr:grpSpPr>
        <a:xfrm>
          <a:off x="26807960" y="1019969"/>
          <a:ext cx="14823307" cy="6504781"/>
          <a:chOff x="11064442" y="1109069"/>
          <a:chExt cx="13620530" cy="6143037"/>
        </a:xfrm>
        <a:solidFill>
          <a:schemeClr val="accent4">
            <a:lumMod val="20000"/>
            <a:lumOff val="80000"/>
          </a:schemeClr>
        </a:solidFill>
      </xdr:grpSpPr>
      <xdr:graphicFrame macro="">
        <xdr:nvGraphicFramePr>
          <xdr:cNvPr id="47" name="Chart 46">
            <a:extLst>
              <a:ext uri="{FF2B5EF4-FFF2-40B4-BE49-F238E27FC236}">
                <a16:creationId xmlns:a16="http://schemas.microsoft.com/office/drawing/2014/main" id="{A4979769-EBFB-A40C-33A1-92F21D78623F}"/>
              </a:ext>
            </a:extLst>
          </xdr:cNvPr>
          <xdr:cNvGraphicFramePr>
            <a:graphicFrameLocks/>
          </xdr:cNvGraphicFramePr>
        </xdr:nvGraphicFramePr>
        <xdr:xfrm>
          <a:off x="11064442" y="1109069"/>
          <a:ext cx="13620530" cy="6143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48" name="Chart 47">
            <a:extLst>
              <a:ext uri="{FF2B5EF4-FFF2-40B4-BE49-F238E27FC236}">
                <a16:creationId xmlns:a16="http://schemas.microsoft.com/office/drawing/2014/main" id="{D73D15D7-F39E-92C0-3F3E-4FF8D0827873}"/>
              </a:ext>
            </a:extLst>
          </xdr:cNvPr>
          <xdr:cNvGraphicFramePr/>
        </xdr:nvGraphicFramePr>
        <xdr:xfrm>
          <a:off x="11185258" y="1141049"/>
          <a:ext cx="3323807" cy="20323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49" name="Chart 48">
            <a:extLst>
              <a:ext uri="{FF2B5EF4-FFF2-40B4-BE49-F238E27FC236}">
                <a16:creationId xmlns:a16="http://schemas.microsoft.com/office/drawing/2014/main" id="{4E373487-7331-0F95-F593-65457037712F}"/>
              </a:ext>
            </a:extLst>
          </xdr:cNvPr>
          <xdr:cNvGraphicFramePr/>
        </xdr:nvGraphicFramePr>
        <xdr:xfrm>
          <a:off x="11140435" y="4432898"/>
          <a:ext cx="3340714" cy="2175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50" name="Chart 49">
            <a:extLst>
              <a:ext uri="{FF2B5EF4-FFF2-40B4-BE49-F238E27FC236}">
                <a16:creationId xmlns:a16="http://schemas.microsoft.com/office/drawing/2014/main" id="{95B22B7E-1600-C2BC-605B-3FC651945960}"/>
              </a:ext>
            </a:extLst>
          </xdr:cNvPr>
          <xdr:cNvGraphicFramePr/>
        </xdr:nvGraphicFramePr>
        <xdr:xfrm>
          <a:off x="19973436" y="1571974"/>
          <a:ext cx="4656264" cy="30670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" name="Chart 50">
            <a:extLst>
              <a:ext uri="{FF2B5EF4-FFF2-40B4-BE49-F238E27FC236}">
                <a16:creationId xmlns:a16="http://schemas.microsoft.com/office/drawing/2014/main" id="{416A8F6C-60D6-8395-8FAD-375036D13471}"/>
              </a:ext>
            </a:extLst>
          </xdr:cNvPr>
          <xdr:cNvGraphicFramePr/>
        </xdr:nvGraphicFramePr>
        <xdr:xfrm>
          <a:off x="20488374" y="3964583"/>
          <a:ext cx="4092350" cy="21252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27</xdr:col>
      <xdr:colOff>396240</xdr:colOff>
      <xdr:row>32</xdr:row>
      <xdr:rowOff>0</xdr:rowOff>
    </xdr:from>
    <xdr:to>
      <xdr:col>46</xdr:col>
      <xdr:colOff>399563</xdr:colOff>
      <xdr:row>61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BC3856C-20F7-4294-918C-D4581B58A45D}"/>
            </a:ext>
          </a:extLst>
        </xdr:cNvPr>
        <xdr:cNvGrpSpPr/>
      </xdr:nvGrpSpPr>
      <xdr:grpSpPr>
        <a:xfrm>
          <a:off x="26342340" y="8058150"/>
          <a:ext cx="15205223" cy="6591300"/>
          <a:chOff x="10641201" y="934422"/>
          <a:chExt cx="14047668" cy="6197875"/>
        </a:xfrm>
        <a:solidFill>
          <a:schemeClr val="accent4">
            <a:lumMod val="20000"/>
            <a:lumOff val="80000"/>
          </a:schemeClr>
        </a:solidFill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05E9132-3A71-79C8-9165-2F1710BAAFC6}"/>
              </a:ext>
            </a:extLst>
          </xdr:cNvPr>
          <xdr:cNvGraphicFramePr>
            <a:graphicFrameLocks/>
          </xdr:cNvGraphicFramePr>
        </xdr:nvGraphicFramePr>
        <xdr:xfrm>
          <a:off x="11065285" y="980018"/>
          <a:ext cx="13623584" cy="6152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5B822FB7-22B2-7809-358D-E01FC0BA26BB}"/>
              </a:ext>
            </a:extLst>
          </xdr:cNvPr>
          <xdr:cNvGraphicFramePr/>
        </xdr:nvGraphicFramePr>
        <xdr:xfrm>
          <a:off x="11156487" y="934422"/>
          <a:ext cx="3242469" cy="20323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C11D8751-990C-245C-1D5D-36CB51325141}"/>
              </a:ext>
            </a:extLst>
          </xdr:cNvPr>
          <xdr:cNvGraphicFramePr/>
        </xdr:nvGraphicFramePr>
        <xdr:xfrm>
          <a:off x="10641201" y="4810814"/>
          <a:ext cx="3435394" cy="2201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27CC8B75-C615-F599-8337-946EE6AFFAFA}"/>
              </a:ext>
            </a:extLst>
          </xdr:cNvPr>
          <xdr:cNvGraphicFramePr/>
        </xdr:nvGraphicFramePr>
        <xdr:xfrm>
          <a:off x="20104167" y="1153147"/>
          <a:ext cx="4510533" cy="23885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3FDBAE7C-D0F2-F053-91A9-CA1D21977290}"/>
              </a:ext>
            </a:extLst>
          </xdr:cNvPr>
          <xdr:cNvGraphicFramePr/>
        </xdr:nvGraphicFramePr>
        <xdr:xfrm>
          <a:off x="21211644" y="5251100"/>
          <a:ext cx="3186379" cy="18302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UST">
      <a:dk1>
        <a:srgbClr val="323232"/>
      </a:dk1>
      <a:lt1>
        <a:srgbClr val="FFFFFF"/>
      </a:lt1>
      <a:dk2>
        <a:srgbClr val="0073B4"/>
      </a:dk2>
      <a:lt2>
        <a:srgbClr val="41A86E"/>
      </a:lt2>
      <a:accent1>
        <a:srgbClr val="323232"/>
      </a:accent1>
      <a:accent2>
        <a:srgbClr val="1E2D41"/>
      </a:accent2>
      <a:accent3>
        <a:srgbClr val="005450"/>
      </a:accent3>
      <a:accent4>
        <a:srgbClr val="EBE10F"/>
      </a:accent4>
      <a:accent5>
        <a:srgbClr val="FFAF73"/>
      </a:accent5>
      <a:accent6>
        <a:srgbClr val="FF6941"/>
      </a:accent6>
      <a:hlink>
        <a:srgbClr val="000000"/>
      </a:hlink>
      <a:folHlink>
        <a:srgbClr val="323232"/>
      </a:folHlink>
    </a:clrScheme>
    <a:fontScheme name="UST Avenir">
      <a:majorFont>
        <a:latin typeface="Avenir Next LT Pro Demi"/>
        <a:ea typeface=""/>
        <a:cs typeface=""/>
      </a:majorFont>
      <a:minorFont>
        <a:latin typeface="Avenir Next LT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15C5C1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3112-03E7-49FE-982C-14181604CF21}">
  <sheetPr>
    <tabColor theme="0"/>
  </sheetPr>
  <dimension ref="A2:X20"/>
  <sheetViews>
    <sheetView tabSelected="1" workbookViewId="0">
      <selection activeCell="M11" sqref="M11:N11"/>
    </sheetView>
  </sheetViews>
  <sheetFormatPr defaultColWidth="8.88671875" defaultRowHeight="15" x14ac:dyDescent="0.25"/>
  <cols>
    <col min="1" max="1" width="17.33203125" style="1" customWidth="1"/>
    <col min="2" max="2" width="30.88671875" style="1" customWidth="1"/>
    <col min="3" max="12" width="6" style="1" customWidth="1"/>
    <col min="13" max="16384" width="8.88671875" style="1"/>
  </cols>
  <sheetData>
    <row r="2" spans="1:24" ht="20.25" x14ac:dyDescent="0.3">
      <c r="B2" s="108" t="s">
        <v>1</v>
      </c>
    </row>
    <row r="4" spans="1:24" ht="15.75" x14ac:dyDescent="0.25">
      <c r="B4" s="176" t="s">
        <v>206</v>
      </c>
      <c r="C4" s="434" t="s">
        <v>2</v>
      </c>
      <c r="D4" s="434"/>
      <c r="E4" s="434"/>
      <c r="F4" s="434"/>
      <c r="G4" s="434"/>
      <c r="H4" s="434"/>
      <c r="I4" s="434"/>
      <c r="J4" s="434"/>
      <c r="K4" s="434"/>
      <c r="L4" s="435"/>
    </row>
    <row r="5" spans="1:24" ht="15.75" x14ac:dyDescent="0.25">
      <c r="B5" s="176" t="s">
        <v>207</v>
      </c>
      <c r="C5" s="434" t="s">
        <v>2</v>
      </c>
      <c r="D5" s="434"/>
      <c r="E5" s="434"/>
      <c r="F5" s="434"/>
      <c r="G5" s="434"/>
      <c r="H5" s="434"/>
      <c r="I5" s="434"/>
      <c r="J5" s="434"/>
      <c r="K5" s="434"/>
      <c r="L5" s="435"/>
    </row>
    <row r="6" spans="1:24" ht="15" customHeight="1" x14ac:dyDescent="0.25">
      <c r="B6" s="177" t="s">
        <v>208</v>
      </c>
      <c r="C6" s="434" t="s">
        <v>115</v>
      </c>
      <c r="D6" s="434"/>
      <c r="E6" s="434"/>
      <c r="F6" s="434"/>
      <c r="G6" s="434"/>
      <c r="H6" s="434"/>
      <c r="I6" s="434"/>
      <c r="J6" s="434"/>
      <c r="K6" s="434"/>
      <c r="L6" s="435"/>
    </row>
    <row r="7" spans="1:24" ht="15.75" x14ac:dyDescent="0.25">
      <c r="B7" s="176" t="s">
        <v>209</v>
      </c>
      <c r="C7" s="434" t="s">
        <v>201</v>
      </c>
      <c r="D7" s="434"/>
      <c r="E7" s="434"/>
      <c r="F7" s="434"/>
      <c r="G7" s="434"/>
      <c r="H7" s="434"/>
      <c r="I7" s="434"/>
      <c r="J7" s="434"/>
      <c r="K7" s="434"/>
      <c r="L7" s="435"/>
    </row>
    <row r="8" spans="1:24" ht="60.6" customHeight="1" thickBot="1" x14ac:dyDescent="0.3">
      <c r="B8" s="178"/>
      <c r="C8" s="436" t="s">
        <v>0</v>
      </c>
      <c r="D8" s="437"/>
      <c r="E8" s="437"/>
      <c r="F8" s="437"/>
      <c r="G8" s="437"/>
      <c r="H8" s="437"/>
      <c r="I8" s="437"/>
      <c r="J8" s="437"/>
      <c r="K8" s="437"/>
      <c r="L8" s="438"/>
    </row>
    <row r="10" spans="1:24" s="5" customFormat="1" x14ac:dyDescent="0.25">
      <c r="A10" s="18"/>
      <c r="B10" s="18"/>
      <c r="D10" s="68"/>
    </row>
    <row r="11" spans="1:24" s="5" customFormat="1" ht="15.6" customHeight="1" x14ac:dyDescent="0.25">
      <c r="A11" s="18"/>
      <c r="B11" s="565" t="s">
        <v>205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39"/>
      <c r="N11" s="439"/>
      <c r="O11" s="440"/>
      <c r="P11" s="440"/>
      <c r="Q11" s="449"/>
      <c r="R11" s="449"/>
      <c r="S11" s="442"/>
      <c r="T11" s="442"/>
      <c r="U11" s="446"/>
      <c r="V11" s="446"/>
      <c r="W11" s="447"/>
      <c r="X11" s="447"/>
    </row>
    <row r="12" spans="1:24" s="5" customFormat="1" x14ac:dyDescent="0.25">
      <c r="A12" s="18"/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7"/>
    </row>
    <row r="13" spans="1:24" s="5" customFormat="1" ht="15.75" x14ac:dyDescent="0.25">
      <c r="A13" s="18"/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1"/>
      <c r="N13" s="451"/>
      <c r="O13" s="440"/>
      <c r="P13" s="440"/>
      <c r="Q13" s="439"/>
      <c r="R13" s="439"/>
      <c r="S13" s="442"/>
      <c r="T13" s="442"/>
      <c r="U13" s="446"/>
      <c r="V13" s="446"/>
      <c r="W13" s="447"/>
      <c r="X13" s="447"/>
    </row>
    <row r="14" spans="1:24" s="5" customFormat="1" x14ac:dyDescent="0.25">
      <c r="A14" s="18"/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8"/>
      <c r="X14" s="8"/>
    </row>
    <row r="15" spans="1:24" s="5" customFormat="1" ht="15.75" x14ac:dyDescent="0.25">
      <c r="A15" s="18"/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39"/>
      <c r="N15" s="439"/>
      <c r="O15" s="440"/>
      <c r="P15" s="440"/>
      <c r="Q15" s="441"/>
      <c r="R15" s="441"/>
      <c r="S15" s="442"/>
      <c r="T15" s="442"/>
      <c r="U15" s="446"/>
      <c r="V15" s="446"/>
      <c r="W15" s="447"/>
      <c r="X15" s="447"/>
    </row>
    <row r="16" spans="1:24" s="5" customFormat="1" x14ac:dyDescent="0.25">
      <c r="A16" s="18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7"/>
    </row>
    <row r="17" spans="1:24" s="5" customFormat="1" ht="15.75" x14ac:dyDescent="0.25">
      <c r="A17" s="18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43"/>
      <c r="N17" s="443"/>
      <c r="O17" s="444"/>
      <c r="P17" s="444"/>
      <c r="Q17" s="445"/>
      <c r="R17" s="445"/>
      <c r="S17" s="442"/>
      <c r="T17" s="442"/>
      <c r="U17" s="446"/>
      <c r="V17" s="446"/>
      <c r="W17" s="447"/>
      <c r="X17" s="447"/>
    </row>
    <row r="18" spans="1:24" s="5" customFormat="1" x14ac:dyDescent="0.25">
      <c r="A18" s="18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48"/>
      <c r="N18" s="448"/>
      <c r="O18" s="453"/>
      <c r="P18" s="453"/>
      <c r="Q18" s="448"/>
      <c r="R18" s="448"/>
      <c r="S18" s="448"/>
      <c r="T18" s="448"/>
      <c r="U18" s="448"/>
      <c r="V18" s="448"/>
      <c r="W18" s="7"/>
    </row>
    <row r="19" spans="1:24" s="5" customFormat="1" x14ac:dyDescent="0.25">
      <c r="A19" s="18"/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</row>
    <row r="20" spans="1:24" s="5" customFormat="1" x14ac:dyDescent="0.25">
      <c r="A20" s="18"/>
      <c r="B20" s="18"/>
      <c r="D20" s="4"/>
      <c r="E20" s="4"/>
      <c r="F20" s="4"/>
      <c r="G20" s="4"/>
      <c r="H20" s="4"/>
      <c r="I20" s="4"/>
      <c r="J20" s="4"/>
      <c r="S20" s="69"/>
    </row>
  </sheetData>
  <mergeCells count="50">
    <mergeCell ref="B11:L19"/>
    <mergeCell ref="S17:T17"/>
    <mergeCell ref="U17:V17"/>
    <mergeCell ref="W17:X17"/>
    <mergeCell ref="M18:N18"/>
    <mergeCell ref="O18:P18"/>
    <mergeCell ref="Q18:R18"/>
    <mergeCell ref="S18:T18"/>
    <mergeCell ref="U18:V18"/>
    <mergeCell ref="U15:V15"/>
    <mergeCell ref="W15:X15"/>
    <mergeCell ref="M16:N16"/>
    <mergeCell ref="O16:P16"/>
    <mergeCell ref="Q16:R16"/>
    <mergeCell ref="S16:T16"/>
    <mergeCell ref="U16:V16"/>
    <mergeCell ref="U13:V13"/>
    <mergeCell ref="W13:X13"/>
    <mergeCell ref="M14:N14"/>
    <mergeCell ref="O14:P14"/>
    <mergeCell ref="Q14:R14"/>
    <mergeCell ref="S14:T14"/>
    <mergeCell ref="U14:V14"/>
    <mergeCell ref="M13:N13"/>
    <mergeCell ref="O13:P13"/>
    <mergeCell ref="Q13:R13"/>
    <mergeCell ref="S13:T13"/>
    <mergeCell ref="U11:V11"/>
    <mergeCell ref="W11:X11"/>
    <mergeCell ref="M12:N12"/>
    <mergeCell ref="O12:P12"/>
    <mergeCell ref="Q12:R12"/>
    <mergeCell ref="S12:T12"/>
    <mergeCell ref="U12:V12"/>
    <mergeCell ref="M11:N11"/>
    <mergeCell ref="O11:P11"/>
    <mergeCell ref="Q11:R11"/>
    <mergeCell ref="S11:T11"/>
    <mergeCell ref="M15:N15"/>
    <mergeCell ref="O15:P15"/>
    <mergeCell ref="Q15:R15"/>
    <mergeCell ref="S15:T15"/>
    <mergeCell ref="M17:N17"/>
    <mergeCell ref="O17:P17"/>
    <mergeCell ref="Q17:R17"/>
    <mergeCell ref="C7:L7"/>
    <mergeCell ref="C8:L8"/>
    <mergeCell ref="C4:L4"/>
    <mergeCell ref="C5:L5"/>
    <mergeCell ref="C6:L6"/>
  </mergeCells>
  <conditionalFormatting sqref="M12:W12">
    <cfRule type="cellIs" dxfId="4" priority="3" operator="lessThan">
      <formula>0</formula>
    </cfRule>
  </conditionalFormatting>
  <conditionalFormatting sqref="M16:W16">
    <cfRule type="cellIs" dxfId="3" priority="2" operator="lessThan">
      <formula>0</formula>
    </cfRule>
  </conditionalFormatting>
  <conditionalFormatting sqref="M18:W18">
    <cfRule type="cellIs" dxfId="2" priority="1" operator="lessThan">
      <formula>0</formula>
    </cfRule>
  </conditionalFormatting>
  <conditionalFormatting sqref="M14:X14">
    <cfRule type="cellIs" dxfId="1" priority="4" operator="lessThan">
      <formula>0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DE01-BCF9-482C-A2BA-3C780A1B3249}">
  <sheetPr>
    <tabColor theme="3"/>
  </sheetPr>
  <dimension ref="B1:AK253"/>
  <sheetViews>
    <sheetView topLeftCell="A161" zoomScale="90" zoomScaleNormal="90" workbookViewId="0">
      <selection activeCell="J119" sqref="J119"/>
    </sheetView>
  </sheetViews>
  <sheetFormatPr defaultColWidth="8.88671875" defaultRowHeight="15" x14ac:dyDescent="0.25"/>
  <cols>
    <col min="1" max="2" width="8.88671875" style="1"/>
    <col min="3" max="3" width="37" style="1" customWidth="1"/>
    <col min="4" max="4" width="12.6640625" style="1" customWidth="1"/>
    <col min="5" max="5" width="10.77734375" style="1" customWidth="1"/>
    <col min="6" max="6" width="12.6640625" style="1" customWidth="1"/>
    <col min="7" max="7" width="10.77734375" style="1" customWidth="1"/>
    <col min="8" max="8" width="12.6640625" style="1" customWidth="1"/>
    <col min="9" max="9" width="10.77734375" style="1" customWidth="1"/>
    <col min="10" max="12" width="10.44140625" style="1" customWidth="1"/>
    <col min="13" max="13" width="9.6640625" style="1" customWidth="1"/>
    <col min="14" max="16384" width="8.88671875" style="1"/>
  </cols>
  <sheetData>
    <row r="1" spans="3:37" s="2" customFormat="1" ht="72" customHeight="1" x14ac:dyDescent="0.25">
      <c r="C1" s="2" t="s">
        <v>91</v>
      </c>
      <c r="D1" s="3"/>
      <c r="AH1" s="3"/>
      <c r="AI1" s="3"/>
      <c r="AJ1" s="3"/>
      <c r="AK1" s="3"/>
    </row>
    <row r="9" spans="3:37" ht="33.75" customHeight="1" x14ac:dyDescent="0.25">
      <c r="C9" s="454" t="s">
        <v>60</v>
      </c>
      <c r="D9" s="454"/>
      <c r="E9" s="454"/>
      <c r="F9" s="454"/>
      <c r="G9" s="454"/>
      <c r="H9" s="454"/>
      <c r="I9" s="454"/>
    </row>
    <row r="10" spans="3:37" s="17" customFormat="1" ht="27.75" customHeight="1" x14ac:dyDescent="0.25">
      <c r="C10" s="172"/>
      <c r="D10" s="460">
        <v>2022</v>
      </c>
      <c r="E10" s="461"/>
      <c r="F10" s="460" t="s">
        <v>5</v>
      </c>
      <c r="G10" s="461"/>
      <c r="H10" s="460" t="s">
        <v>4</v>
      </c>
      <c r="I10" s="462"/>
      <c r="M10" s="457"/>
      <c r="N10" s="457"/>
      <c r="O10" s="457"/>
      <c r="P10" s="94"/>
      <c r="Q10" s="94"/>
      <c r="R10" s="96"/>
      <c r="S10" s="94"/>
      <c r="T10" s="94"/>
      <c r="U10" s="95"/>
    </row>
    <row r="11" spans="3:37" s="17" customFormat="1" ht="21" customHeight="1" x14ac:dyDescent="0.25">
      <c r="C11" s="172"/>
      <c r="D11" s="138" t="s">
        <v>12</v>
      </c>
      <c r="E11" s="137" t="s">
        <v>11</v>
      </c>
      <c r="F11" s="92" t="s">
        <v>12</v>
      </c>
      <c r="G11" s="137" t="s">
        <v>11</v>
      </c>
      <c r="H11" s="92" t="s">
        <v>12</v>
      </c>
      <c r="I11" s="92" t="s">
        <v>11</v>
      </c>
      <c r="M11" s="459"/>
      <c r="N11" s="459"/>
      <c r="O11" s="103"/>
      <c r="P11" s="94"/>
      <c r="Q11" s="94"/>
      <c r="R11" s="96"/>
      <c r="S11" s="94"/>
      <c r="T11" s="94"/>
      <c r="U11" s="95"/>
    </row>
    <row r="12" spans="3:37" s="17" customFormat="1" ht="25.5" customHeight="1" x14ac:dyDescent="0.25">
      <c r="C12" s="100" t="s">
        <v>150</v>
      </c>
      <c r="D12" s="113">
        <f>'Talnagögn (eftir skuldb.)'!$U$4</f>
        <v>1875.0777443202344</v>
      </c>
      <c r="E12" s="242"/>
      <c r="F12" s="246">
        <f>'Talnagögn (eftir skuldb.)'!$U$4-'Talnagögn (eftir skuldb.)'!$T$4</f>
        <v>31.489062758426371</v>
      </c>
      <c r="G12" s="213">
        <f>'Talnagögn (eftir skuldb.)'!$U$4/'Talnagögn (eftir skuldb.)'!$T$4-1</f>
        <v>1.708030813670991E-2</v>
      </c>
      <c r="H12" s="234">
        <f>'Talnagögn (eftir skuldb.)'!$U$4-'Talnagögn (eftir skuldb.)'!$D$4</f>
        <v>1022.1948132274472</v>
      </c>
      <c r="I12" s="119">
        <f>'Talnagögn (eftir skuldb.)'!$U$4/'Talnagögn (eftir skuldb.)'!$D$4-1</f>
        <v>1.1985171422269207</v>
      </c>
      <c r="M12" s="458"/>
      <c r="N12" s="458"/>
      <c r="O12" s="101"/>
      <c r="P12" s="57"/>
      <c r="Q12" s="57"/>
      <c r="R12" s="57"/>
      <c r="S12" s="57"/>
      <c r="T12" s="57"/>
      <c r="U12" s="95"/>
    </row>
    <row r="13" spans="3:37" s="17" customFormat="1" ht="27" customHeight="1" x14ac:dyDescent="0.25">
      <c r="C13" s="427" t="s">
        <v>84</v>
      </c>
      <c r="D13" s="238">
        <f>'Talnagögn (eftir skuldb.)'!$U$5</f>
        <v>24.085325513333334</v>
      </c>
      <c r="E13" s="243"/>
      <c r="F13" s="202">
        <f>'Talnagögn (eftir skuldb.)'!$U$5-'Talnagögn (eftir skuldb.)'!$T$5</f>
        <v>3.3499121333333335</v>
      </c>
      <c r="G13" s="120">
        <f>'Talnagögn (eftir skuldb.)'!$U$5/'Talnagögn (eftir skuldb.)'!$T$5-1</f>
        <v>0.16155511693653701</v>
      </c>
      <c r="H13" s="202">
        <f>'Talnagögn (eftir skuldb.)'!$U$5-'Talnagögn (eftir skuldb.)'!$D$5</f>
        <v>-1.9218126399999989</v>
      </c>
      <c r="I13" s="207">
        <f>'Talnagögn (eftir skuldb.)'!$U$5/'Talnagögn (eftir skuldb.)'!$D$5-1</f>
        <v>-7.3895583153722799E-2</v>
      </c>
      <c r="M13" s="458"/>
      <c r="N13" s="458"/>
      <c r="O13" s="96"/>
      <c r="P13" s="57"/>
      <c r="Q13" s="57"/>
      <c r="R13" s="57"/>
      <c r="S13" s="57"/>
      <c r="T13" s="57"/>
      <c r="U13" s="95"/>
    </row>
    <row r="14" spans="3:37" s="17" customFormat="1" ht="21" customHeight="1" x14ac:dyDescent="0.25">
      <c r="C14" s="99" t="s">
        <v>61</v>
      </c>
      <c r="D14" s="239"/>
      <c r="E14" s="131"/>
      <c r="F14" s="203"/>
      <c r="G14" s="131"/>
      <c r="H14" s="203"/>
      <c r="I14" s="208"/>
      <c r="M14" s="458"/>
      <c r="N14" s="458"/>
      <c r="O14" s="101"/>
      <c r="P14" s="57"/>
      <c r="Q14" s="57"/>
      <c r="R14" s="57"/>
      <c r="S14" s="57"/>
      <c r="T14" s="57"/>
      <c r="U14" s="95"/>
    </row>
    <row r="15" spans="3:37" s="17" customFormat="1" ht="18" customHeight="1" x14ac:dyDescent="0.25">
      <c r="C15" s="143" t="s">
        <v>75</v>
      </c>
      <c r="D15" s="112">
        <f>'Talnagögn (eftir skuldb.)'!$U$16</f>
        <v>2766.9454514589133</v>
      </c>
      <c r="E15" s="244"/>
      <c r="F15" s="105">
        <f>'Talnagögn (eftir skuldb.)'!$U$6-'Talnagögn (eftir skuldb.)'!$T$6</f>
        <v>0.39171081136555586</v>
      </c>
      <c r="G15" s="247">
        <f>'Talnagögn (eftir skuldb.)'!$U$6/'Talnagögn (eftir skuldb.)'!$T$6-1</f>
        <v>1.415880001209846E-4</v>
      </c>
      <c r="H15" s="112">
        <f>'Talnagögn (eftir skuldb.)'!$U$6-'Talnagögn (eftir skuldb.)'!$D$6</f>
        <v>-375.92969980223234</v>
      </c>
      <c r="I15" s="115">
        <f>'Talnagögn (eftir skuldb.)'!$U$6/'Talnagögn (eftir skuldb.)'!$D$6-1</f>
        <v>-0.11961331001372499</v>
      </c>
      <c r="M15" s="94"/>
      <c r="N15" s="94"/>
      <c r="O15" s="101"/>
      <c r="P15" s="57"/>
      <c r="Q15" s="57"/>
      <c r="R15" s="57"/>
      <c r="S15" s="57"/>
      <c r="T15" s="57"/>
      <c r="U15" s="95"/>
    </row>
    <row r="16" spans="3:37" s="17" customFormat="1" ht="18.75" customHeight="1" x14ac:dyDescent="0.25">
      <c r="C16" s="144" t="s">
        <v>76</v>
      </c>
      <c r="D16" s="139" t="s">
        <v>67</v>
      </c>
      <c r="E16" s="124" t="s">
        <v>67</v>
      </c>
      <c r="F16" s="204" t="s">
        <v>67</v>
      </c>
      <c r="G16" s="124" t="s">
        <v>67</v>
      </c>
      <c r="H16" s="113">
        <f>'Talnagögn (eftir skuldb.)'!$U$6-'Talnagögn (eftir skuldb.)'!$D$17</f>
        <v>-342.38354854108684</v>
      </c>
      <c r="I16" s="119">
        <f>'Talnagögn (eftir skuldb.)'!$U$6/'Talnagögn (eftir skuldb.)'!$D$17-1</f>
        <v>-0.11011493108033499</v>
      </c>
      <c r="M16" s="94"/>
      <c r="N16" s="94"/>
      <c r="O16" s="101"/>
      <c r="P16" s="57"/>
      <c r="Q16" s="57"/>
      <c r="R16" s="57"/>
      <c r="S16" s="57"/>
      <c r="T16" s="57"/>
      <c r="U16" s="95"/>
    </row>
    <row r="17" spans="2:26" s="17" customFormat="1" ht="22.5" customHeight="1" x14ac:dyDescent="0.25">
      <c r="C17" s="99" t="s">
        <v>7</v>
      </c>
      <c r="D17" s="240"/>
      <c r="E17" s="245"/>
      <c r="F17" s="240"/>
      <c r="G17" s="248"/>
      <c r="H17" s="240"/>
      <c r="I17" s="209"/>
      <c r="M17" s="94"/>
      <c r="N17" s="94"/>
      <c r="O17" s="101"/>
      <c r="P17" s="57"/>
      <c r="Q17" s="57"/>
      <c r="R17" s="57"/>
      <c r="S17" s="57"/>
      <c r="T17" s="57"/>
      <c r="U17" s="95"/>
    </row>
    <row r="18" spans="2:26" s="17" customFormat="1" ht="34.5" customHeight="1" x14ac:dyDescent="0.25">
      <c r="C18" s="102" t="s">
        <v>21</v>
      </c>
      <c r="D18" s="241"/>
      <c r="E18" s="145"/>
      <c r="F18" s="241"/>
      <c r="G18" s="249"/>
      <c r="H18" s="241"/>
      <c r="I18" s="175"/>
      <c r="M18" s="94"/>
      <c r="N18" s="94"/>
      <c r="O18" s="101"/>
      <c r="P18" s="57"/>
      <c r="Q18" s="57"/>
      <c r="R18" s="57"/>
      <c r="S18" s="57"/>
      <c r="T18" s="57"/>
      <c r="U18" s="95"/>
    </row>
    <row r="19" spans="2:26" s="17" customFormat="1" x14ac:dyDescent="0.25">
      <c r="C19" s="146" t="s">
        <v>77</v>
      </c>
      <c r="D19" s="227"/>
      <c r="E19" s="132"/>
      <c r="F19" s="109"/>
      <c r="G19" s="125"/>
      <c r="H19" s="109"/>
      <c r="I19" s="125"/>
      <c r="M19" s="94"/>
      <c r="N19" s="94"/>
      <c r="O19" s="101"/>
      <c r="P19" s="57"/>
      <c r="Q19" s="57"/>
      <c r="R19" s="57"/>
      <c r="S19" s="57"/>
      <c r="T19" s="57"/>
      <c r="U19" s="95"/>
    </row>
    <row r="20" spans="2:26" s="17" customFormat="1" x14ac:dyDescent="0.25">
      <c r="C20" s="428" t="s">
        <v>62</v>
      </c>
      <c r="D20" s="109"/>
      <c r="E20" s="110"/>
      <c r="G20" s="94"/>
      <c r="H20" s="94"/>
      <c r="I20" s="101"/>
      <c r="J20" s="57"/>
      <c r="K20" s="57"/>
      <c r="L20" s="57"/>
      <c r="M20" s="57"/>
      <c r="N20" s="57"/>
      <c r="O20" s="101"/>
      <c r="P20" s="57"/>
      <c r="Q20" s="57"/>
      <c r="R20" s="57"/>
      <c r="S20" s="57"/>
      <c r="T20" s="57"/>
      <c r="U20" s="95"/>
    </row>
    <row r="21" spans="2:26" x14ac:dyDescent="0.25">
      <c r="B21" s="17"/>
      <c r="C21" s="74" t="s">
        <v>71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5"/>
      <c r="R21" s="15"/>
      <c r="S21" s="15"/>
      <c r="T21" s="15"/>
      <c r="U21" s="15"/>
      <c r="V21" s="15"/>
      <c r="W21" s="15"/>
      <c r="X21" s="15"/>
      <c r="Y21" s="15"/>
      <c r="Z21" s="16"/>
    </row>
    <row r="22" spans="2:26" x14ac:dyDescent="0.25">
      <c r="C22" s="10"/>
    </row>
    <row r="23" spans="2:26" x14ac:dyDescent="0.25">
      <c r="C23" s="10"/>
    </row>
    <row r="52" spans="3:37" s="19" customFormat="1" ht="72" customHeight="1" x14ac:dyDescent="0.25">
      <c r="C52" s="19" t="s">
        <v>92</v>
      </c>
      <c r="AH52" s="20"/>
      <c r="AI52" s="20"/>
      <c r="AJ52" s="20"/>
      <c r="AK52" s="20"/>
    </row>
    <row r="57" spans="3:37" ht="33" customHeight="1" x14ac:dyDescent="0.25">
      <c r="C57" s="455" t="s">
        <v>60</v>
      </c>
      <c r="D57" s="455"/>
      <c r="E57" s="455"/>
      <c r="F57" s="455"/>
      <c r="G57" s="455"/>
      <c r="H57" s="455"/>
      <c r="I57" s="455"/>
    </row>
    <row r="58" spans="3:37" ht="21" customHeight="1" x14ac:dyDescent="0.25">
      <c r="C58" s="173"/>
      <c r="D58" s="464" t="s">
        <v>22</v>
      </c>
      <c r="E58" s="466"/>
      <c r="F58" s="463" t="s">
        <v>5</v>
      </c>
      <c r="G58" s="466"/>
      <c r="H58" s="463" t="s">
        <v>4</v>
      </c>
      <c r="I58" s="464"/>
      <c r="J58" s="457"/>
      <c r="K58" s="457"/>
      <c r="L58" s="457"/>
      <c r="M58" s="94"/>
      <c r="N58" s="94"/>
      <c r="O58" s="96"/>
      <c r="P58" s="94"/>
      <c r="Q58" s="94"/>
      <c r="R58" s="95"/>
    </row>
    <row r="59" spans="3:37" ht="21" customHeight="1" x14ac:dyDescent="0.25">
      <c r="C59" s="173"/>
      <c r="D59" s="147" t="s">
        <v>12</v>
      </c>
      <c r="E59" s="148" t="s">
        <v>11</v>
      </c>
      <c r="F59" s="149" t="s">
        <v>12</v>
      </c>
      <c r="G59" s="148" t="s">
        <v>11</v>
      </c>
      <c r="H59" s="147" t="s">
        <v>12</v>
      </c>
      <c r="I59" s="147" t="s">
        <v>11</v>
      </c>
      <c r="J59" s="459"/>
      <c r="K59" s="459"/>
      <c r="L59" s="103"/>
      <c r="M59" s="94"/>
      <c r="N59" s="94"/>
      <c r="O59" s="96"/>
      <c r="P59" s="94"/>
      <c r="Q59" s="94"/>
      <c r="R59" s="95"/>
    </row>
    <row r="60" spans="3:37" ht="21" customHeight="1" x14ac:dyDescent="0.25">
      <c r="C60" s="86" t="s">
        <v>63</v>
      </c>
      <c r="D60" s="112">
        <f>'Talnagögn (eftir skuldb.)'!$U$12</f>
        <v>1787.6394047605829</v>
      </c>
      <c r="E60" s="121">
        <f>D60/$D$64</f>
        <v>0.64606962302709048</v>
      </c>
      <c r="F60" s="112">
        <f>'Talnagögn (eftir skuldb.)'!$U$12-'Talnagögn (eftir skuldb.)'!$T$12</f>
        <v>54.783298598813872</v>
      </c>
      <c r="G60" s="158">
        <f>'Talnagögn (eftir skuldb.)'!$U$12/'Talnagögn (eftir skuldb.)'!$T$12-1</f>
        <v>3.161445338941471E-2</v>
      </c>
      <c r="H60" s="67">
        <f>'Talnagögn (eftir skuldb.)'!$U$12-'Talnagögn (eftir skuldb.)'!$D$12</f>
        <v>-313.5902582866313</v>
      </c>
      <c r="I60" s="244">
        <f>'Talnagögn (eftir skuldb.)'!$U$12/'Talnagögn (eftir skuldb.)'!$D$12-1</f>
        <v>-0.14924130560381532</v>
      </c>
      <c r="J60" s="458"/>
      <c r="K60" s="458"/>
      <c r="L60" s="101"/>
      <c r="M60" s="57"/>
      <c r="N60" s="57"/>
      <c r="O60" s="57"/>
      <c r="P60" s="57"/>
      <c r="Q60" s="57"/>
      <c r="R60" s="95"/>
    </row>
    <row r="61" spans="3:37" ht="21" customHeight="1" x14ac:dyDescent="0.25">
      <c r="C61" s="86" t="s">
        <v>64</v>
      </c>
      <c r="D61" s="112">
        <f>'Talnagögn (eftir skuldb.)'!$U$13</f>
        <v>149.73727035433717</v>
      </c>
      <c r="E61" s="158">
        <f t="shared" ref="E61:E63" si="0">D61/$D$64</f>
        <v>5.4116451871281362E-2</v>
      </c>
      <c r="F61" s="112">
        <f>'Talnagögn (eftir skuldb.)'!$U$13-'Talnagögn (eftir skuldb.)'!$T$13</f>
        <v>-29.435941941542978</v>
      </c>
      <c r="G61" s="121">
        <f>'Talnagögn (eftir skuldb.)'!$U$13/'Talnagögn (eftir skuldb.)'!$T$13-1</f>
        <v>-0.16428762739897484</v>
      </c>
      <c r="H61" s="67">
        <f>'Talnagögn (eftir skuldb.)'!$U$13-'Talnagögn (eftir skuldb.)'!$D$13</f>
        <v>20.88866503131328</v>
      </c>
      <c r="I61" s="244">
        <f>'Talnagögn (eftir skuldb.)'!$U$13/'Talnagögn (eftir skuldb.)'!$D$13-1</f>
        <v>0.16211789781461228</v>
      </c>
      <c r="J61" s="458"/>
      <c r="K61" s="458"/>
      <c r="L61" s="96"/>
      <c r="M61" s="57"/>
      <c r="N61" s="57"/>
      <c r="O61" s="57"/>
      <c r="P61" s="57"/>
      <c r="Q61" s="57"/>
      <c r="R61" s="95"/>
    </row>
    <row r="62" spans="3:37" ht="21" customHeight="1" x14ac:dyDescent="0.25">
      <c r="C62" s="86" t="s">
        <v>8</v>
      </c>
      <c r="D62" s="112">
        <f>'Talnagögn (eftir skuldb.)'!$U$14</f>
        <v>595.98194997545465</v>
      </c>
      <c r="E62" s="121">
        <f t="shared" si="0"/>
        <v>0.21539345839333923</v>
      </c>
      <c r="F62" s="112">
        <f>'Talnagögn (eftir skuldb.)'!$U$14-'Talnagögn (eftir skuldb.)'!$T$14</f>
        <v>-15.873083936275748</v>
      </c>
      <c r="G62" s="158">
        <f>'Talnagögn (eftir skuldb.)'!$U$14/'Talnagögn (eftir skuldb.)'!$T$14-1</f>
        <v>-2.5942556743867029E-2</v>
      </c>
      <c r="H62" s="94">
        <f>'Talnagögn (eftir skuldb.)'!$U$14-'Talnagögn (eftir skuldb.)'!$D$14</f>
        <v>-6.8814940101193542</v>
      </c>
      <c r="I62" s="250">
        <f>'Talnagögn (eftir skuldb.)'!$U$14/'Talnagögn (eftir skuldb.)'!$D$14-1</f>
        <v>-1.1414681183229969E-2</v>
      </c>
      <c r="J62" s="458"/>
      <c r="K62" s="458"/>
      <c r="L62" s="101"/>
      <c r="M62" s="57"/>
      <c r="N62" s="57"/>
      <c r="O62" s="57"/>
      <c r="P62" s="57"/>
      <c r="Q62" s="57"/>
      <c r="R62" s="95"/>
    </row>
    <row r="63" spans="3:37" ht="21" customHeight="1" x14ac:dyDescent="0.25">
      <c r="C63" s="86" t="s">
        <v>6</v>
      </c>
      <c r="D63" s="113">
        <f>'Talnagögn (eftir skuldb.)'!$U$15</f>
        <v>233.58682636853763</v>
      </c>
      <c r="E63" s="158">
        <f t="shared" si="0"/>
        <v>8.4420466708288552E-2</v>
      </c>
      <c r="F63" s="205">
        <f>'Talnagögn (eftir skuldb.)'!$U$15-'Talnagögn (eftir skuldb.)'!$T$15</f>
        <v>-9.0825619096302148</v>
      </c>
      <c r="G63" s="158">
        <f>'Talnagögn (eftir skuldb.)'!$U$15/'Talnagögn (eftir skuldb.)'!$T$15-1</f>
        <v>-3.74277199694385E-2</v>
      </c>
      <c r="H63" s="234">
        <f>'Talnagögn (eftir skuldb.)'!$U$15-'Talnagögn (eftir skuldb.)'!$D$15</f>
        <v>-76.346612536795988</v>
      </c>
      <c r="I63" s="244">
        <f>'Talnagögn (eftir skuldb.)'!$U$15/'Talnagögn (eftir skuldb.)'!$D$15-1</f>
        <v>-0.24633228607551239</v>
      </c>
      <c r="J63" s="458"/>
      <c r="K63" s="458"/>
      <c r="L63" s="101"/>
      <c r="M63" s="57"/>
      <c r="N63" s="57"/>
      <c r="O63" s="57"/>
      <c r="P63" s="57"/>
      <c r="Q63" s="57"/>
      <c r="R63" s="95"/>
    </row>
    <row r="64" spans="3:37" ht="29.1" customHeight="1" x14ac:dyDescent="0.25">
      <c r="C64" s="97" t="s">
        <v>65</v>
      </c>
      <c r="D64" s="122">
        <f>'Talnagögn (eftir skuldb.)'!$U$16</f>
        <v>2766.9454514589133</v>
      </c>
      <c r="E64" s="123">
        <f>SUM(E60:E63)</f>
        <v>0.99999999999999956</v>
      </c>
      <c r="F64" s="210">
        <f>'Talnagögn (eftir skuldb.)'!$U$16-'Talnagögn (eftir skuldb.)'!$T$16</f>
        <v>0.39171081136555586</v>
      </c>
      <c r="G64" s="358">
        <f>'Talnagögn (eftir skuldb.)'!$U$16/'Talnagögn (eftir skuldb.)'!$T$16-1</f>
        <v>1.415880001209846E-4</v>
      </c>
      <c r="H64" s="235">
        <f>'Talnagögn (eftir skuldb.)'!$U$16-'Talnagögn (eftir skuldb.)'!$D$16</f>
        <v>-375.92969980223234</v>
      </c>
      <c r="I64" s="251">
        <f>'Talnagögn (eftir skuldb.)'!$U$16/'Talnagögn (eftir skuldb.)'!$D$16-1</f>
        <v>-0.11961331001372499</v>
      </c>
      <c r="J64" s="94"/>
      <c r="K64" s="94"/>
      <c r="L64" s="101"/>
      <c r="M64" s="57"/>
      <c r="N64" s="57"/>
      <c r="O64" s="57"/>
      <c r="P64" s="57"/>
      <c r="Q64" s="57"/>
      <c r="R64" s="95"/>
    </row>
    <row r="65" spans="3:21" ht="29.25" customHeight="1" x14ac:dyDescent="0.25">
      <c r="C65" s="111" t="s">
        <v>66</v>
      </c>
      <c r="D65" s="139" t="s">
        <v>67</v>
      </c>
      <c r="E65" s="124"/>
      <c r="F65" s="139" t="s">
        <v>67</v>
      </c>
      <c r="G65" s="124" t="s">
        <v>67</v>
      </c>
      <c r="H65" s="236" t="e">
        <f>'Talnagögn (eftir skuldb.)'!$U$16-'Talnagögn (eftir skuldb.)'!#REF!</f>
        <v>#REF!</v>
      </c>
      <c r="I65" s="211" t="e">
        <f>'Talnagögn (eftir skuldb.)'!$U$16/'Talnagögn (eftir skuldb.)'!#REF!-1</f>
        <v>#REF!</v>
      </c>
      <c r="J65" s="57"/>
      <c r="K65" s="57"/>
      <c r="L65" s="101"/>
      <c r="M65" s="57"/>
      <c r="N65" s="57"/>
      <c r="O65" s="57"/>
      <c r="P65" s="57"/>
      <c r="Q65" s="57"/>
      <c r="R65" s="95"/>
    </row>
    <row r="66" spans="3:21" x14ac:dyDescent="0.25">
      <c r="C66" s="74" t="s">
        <v>69</v>
      </c>
      <c r="D66" s="109"/>
      <c r="E66" s="110"/>
      <c r="F66" s="17"/>
      <c r="G66" s="94"/>
      <c r="H66" s="94"/>
      <c r="I66" s="101"/>
      <c r="J66" s="57"/>
      <c r="K66" s="57"/>
      <c r="L66" s="57"/>
      <c r="M66" s="57"/>
      <c r="N66" s="57"/>
      <c r="O66" s="101"/>
      <c r="P66" s="57"/>
      <c r="Q66" s="57"/>
      <c r="R66" s="57"/>
      <c r="S66" s="57"/>
      <c r="T66" s="57"/>
      <c r="U66" s="95"/>
    </row>
    <row r="67" spans="3:21" x14ac:dyDescent="0.25">
      <c r="C67" s="74" t="s">
        <v>70</v>
      </c>
      <c r="D67" s="109"/>
      <c r="E67" s="110"/>
      <c r="F67" s="17"/>
      <c r="G67" s="94"/>
      <c r="H67" s="94"/>
      <c r="I67" s="101"/>
      <c r="J67" s="57"/>
      <c r="K67" s="57"/>
      <c r="L67" s="57"/>
      <c r="M67" s="57"/>
      <c r="N67" s="57"/>
      <c r="O67" s="101"/>
      <c r="P67" s="57"/>
      <c r="Q67" s="57"/>
      <c r="R67" s="57"/>
      <c r="S67" s="57"/>
      <c r="T67" s="57"/>
      <c r="U67" s="95"/>
    </row>
    <row r="68" spans="3:21" x14ac:dyDescent="0.25">
      <c r="C68" s="74" t="s">
        <v>71</v>
      </c>
      <c r="D68" s="109"/>
      <c r="E68" s="110"/>
      <c r="F68" s="17"/>
      <c r="G68" s="94"/>
      <c r="H68" s="94"/>
      <c r="I68" s="101"/>
      <c r="J68" s="57"/>
      <c r="K68" s="57"/>
      <c r="L68" s="57"/>
      <c r="M68" s="57"/>
      <c r="N68" s="57"/>
      <c r="O68" s="101"/>
      <c r="P68" s="57"/>
      <c r="Q68" s="57"/>
      <c r="R68" s="57"/>
      <c r="S68" s="57"/>
      <c r="T68" s="57"/>
      <c r="U68" s="95"/>
    </row>
    <row r="69" spans="3:21" x14ac:dyDescent="0.25">
      <c r="C69" s="74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3:21" x14ac:dyDescent="0.25">
      <c r="C70" s="7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3:21" x14ac:dyDescent="0.25">
      <c r="C71" s="10"/>
    </row>
    <row r="72" spans="3:21" x14ac:dyDescent="0.25">
      <c r="C72" s="74"/>
      <c r="D72" s="109"/>
      <c r="E72" s="110"/>
      <c r="F72" s="17"/>
      <c r="G72" s="94"/>
      <c r="H72" s="94"/>
      <c r="I72" s="101"/>
    </row>
    <row r="100" spans="3:37" s="19" customFormat="1" ht="72" customHeight="1" x14ac:dyDescent="0.25">
      <c r="C100" s="465" t="s">
        <v>119</v>
      </c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  <c r="Q100" s="465"/>
      <c r="AH100" s="20"/>
      <c r="AI100" s="20"/>
      <c r="AJ100" s="20"/>
      <c r="AK100" s="20"/>
    </row>
    <row r="105" spans="3:37" ht="30" customHeight="1" x14ac:dyDescent="0.25">
      <c r="C105" s="455" t="s">
        <v>60</v>
      </c>
      <c r="D105" s="455"/>
      <c r="E105" s="455"/>
      <c r="F105" s="455"/>
      <c r="G105" s="455"/>
      <c r="H105" s="455"/>
      <c r="I105" s="455"/>
    </row>
    <row r="106" spans="3:37" ht="18.75" customHeight="1" x14ac:dyDescent="0.25">
      <c r="C106" s="173"/>
      <c r="D106" s="464" t="s">
        <v>22</v>
      </c>
      <c r="E106" s="466"/>
      <c r="F106" s="463" t="s">
        <v>5</v>
      </c>
      <c r="G106" s="466"/>
      <c r="H106" s="463" t="s">
        <v>4</v>
      </c>
      <c r="I106" s="464"/>
      <c r="K106" s="4"/>
      <c r="L106" s="141"/>
      <c r="M106" s="94"/>
      <c r="N106" s="94"/>
      <c r="O106" s="96"/>
      <c r="P106" s="94"/>
      <c r="Q106" s="94"/>
      <c r="R106" s="95"/>
    </row>
    <row r="107" spans="3:37" ht="18.75" customHeight="1" x14ac:dyDescent="0.25">
      <c r="C107" s="173"/>
      <c r="D107" s="147" t="s">
        <v>12</v>
      </c>
      <c r="E107" s="148" t="s">
        <v>11</v>
      </c>
      <c r="F107" s="147" t="s">
        <v>12</v>
      </c>
      <c r="G107" s="148" t="s">
        <v>11</v>
      </c>
      <c r="H107" s="147" t="s">
        <v>12</v>
      </c>
      <c r="I107" s="147" t="s">
        <v>11</v>
      </c>
      <c r="K107" s="142"/>
      <c r="L107" s="103"/>
      <c r="M107" s="94"/>
      <c r="N107" s="94"/>
      <c r="O107" s="96"/>
      <c r="P107" s="94"/>
      <c r="Q107" s="94"/>
      <c r="R107" s="95"/>
    </row>
    <row r="108" spans="3:37" ht="21" customHeight="1" x14ac:dyDescent="0.25">
      <c r="C108" s="126" t="str">
        <f>'Talnagögn (eftir skuldb.)'!$A$20</f>
        <v>Vegasamgöngur</v>
      </c>
      <c r="D108" s="67">
        <f>'Talnagögn (eftir skuldb.)'!$U$20</f>
        <v>925.60832287035737</v>
      </c>
      <c r="E108" s="121">
        <f>D108/$D$116</f>
        <v>0.33017619762285277</v>
      </c>
      <c r="F108" s="116">
        <f>'Talnagögn (eftir skuldb.)'!$U$20-'Talnagögn (eftir skuldb.)'!$T$20</f>
        <v>66.015024199525442</v>
      </c>
      <c r="G108" s="212">
        <f>'Talnagögn (eftir skuldb.)'!$U$20/'Talnagögn (eftir skuldb.)'!$T$20-1</f>
        <v>7.6797974462577745E-2</v>
      </c>
      <c r="H108" s="67">
        <f>'Talnagögn (eftir skuldb.)'!$U$20-'Talnagögn (eftir skuldb.)'!$D$20</f>
        <v>150.6536167325545</v>
      </c>
      <c r="I108" s="115">
        <f>'Talnagögn (eftir skuldb.)'!$U$20/'Talnagögn (eftir skuldb.)'!$D$20-1</f>
        <v>0.19440312516247271</v>
      </c>
      <c r="K108" s="140"/>
      <c r="L108" s="101"/>
      <c r="M108" s="57"/>
      <c r="N108" s="57"/>
      <c r="O108" s="57"/>
      <c r="P108" s="57"/>
      <c r="Q108" s="57"/>
      <c r="R108" s="95"/>
    </row>
    <row r="109" spans="3:37" ht="21" customHeight="1" x14ac:dyDescent="0.25">
      <c r="C109" s="126" t="str">
        <f>'Talnagögn (eftir skuldb.)'!$A$25</f>
        <v>Fiskiskip</v>
      </c>
      <c r="D109" s="112">
        <f>'Talnagögn (eftir skuldb.)'!$U$25</f>
        <v>481.51547449283527</v>
      </c>
      <c r="E109" s="121">
        <f t="shared" ref="E109:E115" si="1">D109/$D$116</f>
        <v>0.17176266087537748</v>
      </c>
      <c r="F109" s="112">
        <f>'Talnagögn (eftir skuldb.)'!$U$25-'Talnagögn (eftir skuldb.)'!$T$25</f>
        <v>-87.903176911155526</v>
      </c>
      <c r="G109" s="114">
        <f>'Talnagögn (eftir skuldb.)'!$U$25/'Talnagögn (eftir skuldb.)'!$T$25-1</f>
        <v>-0.15437354694022842</v>
      </c>
      <c r="H109" s="67">
        <f>'Talnagögn (eftir skuldb.)'!$U$25-'Talnagögn (eftir skuldb.)'!$D$25</f>
        <v>-260.76032246474409</v>
      </c>
      <c r="I109" s="115">
        <f>'Talnagögn (eftir skuldb.)'!$U$25/'Talnagögn (eftir skuldb.)'!$D$25-1</f>
        <v>-0.35129843049381604</v>
      </c>
      <c r="K109" s="140"/>
      <c r="L109" s="96"/>
      <c r="M109" s="57"/>
      <c r="N109" s="57"/>
      <c r="O109" s="57"/>
      <c r="P109" s="57"/>
      <c r="Q109" s="57"/>
      <c r="R109" s="95"/>
    </row>
    <row r="110" spans="3:37" ht="21" customHeight="1" x14ac:dyDescent="0.25">
      <c r="C110" s="126" t="str">
        <f>'Talnagögn (eftir skuldb.)'!$A$26</f>
        <v>Landbúnaður</v>
      </c>
      <c r="D110" s="112">
        <f>'Talnagögn (eftir skuldb.)'!$U$26</f>
        <v>595.98194997545465</v>
      </c>
      <c r="E110" s="121">
        <f t="shared" si="1"/>
        <v>0.21259430066977708</v>
      </c>
      <c r="F110" s="112">
        <f>'Talnagögn (eftir skuldb.)'!$U$26-'Talnagögn (eftir skuldb.)'!$T$26</f>
        <v>-15.873083936275748</v>
      </c>
      <c r="G110" s="212">
        <f>'Talnagögn (eftir skuldb.)'!$U$26/'Talnagögn (eftir skuldb.)'!$T$26-1</f>
        <v>-2.5942556743867029E-2</v>
      </c>
      <c r="H110" s="94">
        <f>'Talnagögn (eftir skuldb.)'!$U$26-'Talnagögn (eftir skuldb.)'!$D$26</f>
        <v>-6.8814940101193542</v>
      </c>
      <c r="I110" s="237">
        <f>'Talnagögn (eftir skuldb.)'!$U$26/'Talnagögn (eftir skuldb.)'!$D$26-1</f>
        <v>-1.1414681183229969E-2</v>
      </c>
      <c r="K110" s="140"/>
      <c r="L110" s="101"/>
      <c r="M110" s="57"/>
      <c r="N110" s="57"/>
      <c r="O110" s="57"/>
      <c r="P110" s="57"/>
      <c r="Q110" s="57"/>
      <c r="R110" s="95"/>
    </row>
    <row r="111" spans="3:37" ht="21" customHeight="1" x14ac:dyDescent="0.25">
      <c r="C111" s="126" t="str">
        <f>'Talnagögn (eftir skuldb.)'!$A$27</f>
        <v>Urðun úrgangs</v>
      </c>
      <c r="D111" s="112">
        <f>'Talnagögn (eftir skuldb.)'!$U$27</f>
        <v>200.22350197723023</v>
      </c>
      <c r="E111" s="158">
        <f t="shared" si="1"/>
        <v>7.1422255963047326E-2</v>
      </c>
      <c r="F111" s="112">
        <f>'Talnagögn (eftir skuldb.)'!$U$27-'Talnagögn (eftir skuldb.)'!$T$27</f>
        <v>-9.1326174796295732</v>
      </c>
      <c r="G111" s="212">
        <f>'Talnagögn (eftir skuldb.)'!$U$27/'Talnagögn (eftir skuldb.)'!$T$27-1</f>
        <v>-4.3622405226666716E-2</v>
      </c>
      <c r="H111" s="67">
        <f>'Talnagögn (eftir skuldb.)'!$U$27-'Talnagögn (eftir skuldb.)'!$D$27</f>
        <v>-84.051742486132866</v>
      </c>
      <c r="I111" s="115">
        <f>'Talnagögn (eftir skuldb.)'!$U$27/'Talnagögn (eftir skuldb.)'!$D$27-1</f>
        <v>-0.29567028477910717</v>
      </c>
      <c r="K111" s="94"/>
      <c r="L111" s="101"/>
      <c r="M111" s="57"/>
      <c r="N111" s="57"/>
      <c r="O111" s="57"/>
      <c r="P111" s="57"/>
      <c r="Q111" s="57"/>
      <c r="R111" s="95"/>
    </row>
    <row r="112" spans="3:37" ht="21" customHeight="1" x14ac:dyDescent="0.25">
      <c r="C112" s="127" t="str">
        <f>'Talnagögn (eftir skuldb.)'!$A$28</f>
        <v>Kælibúnaður (F-gös)</v>
      </c>
      <c r="D112" s="112">
        <f>'Talnagögn (eftir skuldb.)'!$U$28</f>
        <v>133.66393155452312</v>
      </c>
      <c r="E112" s="158">
        <f t="shared" si="1"/>
        <v>4.7679615221194377E-2</v>
      </c>
      <c r="F112" s="112">
        <f>'Talnagögn (eftir skuldb.)'!$U$28-'Talnagögn (eftir skuldb.)'!$T$28</f>
        <v>-29.19883603032369</v>
      </c>
      <c r="G112" s="114">
        <f>'Talnagögn (eftir skuldb.)'!$U$28/'Talnagögn (eftir skuldb.)'!$T$28-1</f>
        <v>-0.17928490632527128</v>
      </c>
      <c r="H112" s="67">
        <f>'Talnagögn (eftir skuldb.)'!$U$28-'Talnagögn (eftir skuldb.)'!$D$28</f>
        <v>76.462690148378272</v>
      </c>
      <c r="I112" s="115">
        <f>'Talnagögn (eftir skuldb.)'!$U$28/'Talnagögn (eftir skuldb.)'!$D$28-1</f>
        <v>1.3367313063272834</v>
      </c>
      <c r="K112" s="94"/>
      <c r="L112" s="101"/>
      <c r="M112" s="57"/>
      <c r="N112" s="57"/>
      <c r="O112" s="57"/>
      <c r="P112" s="57"/>
      <c r="Q112" s="57"/>
      <c r="R112" s="95"/>
    </row>
    <row r="113" spans="3:21" ht="21" customHeight="1" x14ac:dyDescent="0.25">
      <c r="C113" s="126" t="str">
        <f>'Talnagögn (eftir skuldb.)'!$A$29</f>
        <v>Jarðvarmavirkjanir</v>
      </c>
      <c r="D113" s="112">
        <f>'Talnagögn (eftir skuldb.)'!$U$29</f>
        <v>190.25900000000001</v>
      </c>
      <c r="E113" s="158">
        <f t="shared" si="1"/>
        <v>6.7867792057791282E-2</v>
      </c>
      <c r="F113" s="112">
        <f>'Talnagögn (eftir skuldb.)'!$U$29-'Talnagögn (eftir skuldb.)'!$T$29</f>
        <v>10.551200000000023</v>
      </c>
      <c r="G113" s="212">
        <f>'Talnagögn (eftir skuldb.)'!$U$29/'Talnagögn (eftir skuldb.)'!$T$29-1</f>
        <v>5.8713088691754178E-2</v>
      </c>
      <c r="H113" s="67">
        <f>'Talnagögn (eftir skuldb.)'!$U$29-'Talnagögn (eftir skuldb.)'!$D$29</f>
        <v>70.821606693838589</v>
      </c>
      <c r="I113" s="115">
        <f>'Talnagögn (eftir skuldb.)'!$U$29/'Talnagögn (eftir skuldb.)'!$D$29-1</f>
        <v>0.59296008338273998</v>
      </c>
      <c r="K113" s="94"/>
      <c r="L113" s="101"/>
      <c r="M113" s="57"/>
      <c r="N113" s="57"/>
      <c r="O113" s="57"/>
      <c r="P113" s="57"/>
      <c r="Q113" s="57"/>
      <c r="R113" s="95"/>
    </row>
    <row r="114" spans="3:21" ht="21" customHeight="1" x14ac:dyDescent="0.25">
      <c r="C114" s="126" t="str">
        <f>'Talnagögn (eftir skuldb.)'!$A$30</f>
        <v>Vélar og tæki</v>
      </c>
      <c r="D114" s="112">
        <f>'Talnagögn (eftir skuldb.)'!$U$30</f>
        <v>59.411699755651256</v>
      </c>
      <c r="E114" s="158">
        <f t="shared" si="1"/>
        <v>2.1192904855047424E-2</v>
      </c>
      <c r="F114" s="231">
        <f>'Talnagögn (eftir skuldb.)'!$U$30-'Talnagögn (eftir skuldb.)'!$T$30</f>
        <v>-0.88027227874552239</v>
      </c>
      <c r="G114" s="212">
        <f>'Talnagögn (eftir skuldb.)'!$U$30/'Talnagögn (eftir skuldb.)'!$T$30-1</f>
        <v>-1.4600157351683962E-2</v>
      </c>
      <c r="H114" s="67">
        <f>'Talnagögn (eftir skuldb.)'!$U$30-'Talnagögn (eftir skuldb.)'!$D$30</f>
        <v>-177.48084386184402</v>
      </c>
      <c r="I114" s="115">
        <f>'Talnagögn (eftir skuldb.)'!$U$30/'Talnagögn (eftir skuldb.)'!$D$30-1</f>
        <v>-0.74920401103218381</v>
      </c>
      <c r="K114" s="94"/>
      <c r="L114" s="101"/>
      <c r="M114" s="57"/>
      <c r="N114" s="57"/>
      <c r="O114" s="57"/>
      <c r="P114" s="57"/>
      <c r="Q114" s="57"/>
      <c r="R114" s="95"/>
    </row>
    <row r="115" spans="3:21" ht="21" customHeight="1" x14ac:dyDescent="0.25">
      <c r="C115" s="128" t="str">
        <f>'Talnagögn (eftir skuldb.)'!$A$34</f>
        <v>Annað</v>
      </c>
      <c r="D115" s="113">
        <f>'Talnagögn (eftir skuldb.)'!$U$34</f>
        <v>216.71301187679092</v>
      </c>
      <c r="E115" s="242">
        <f t="shared" si="1"/>
        <v>7.7304272734912388E-2</v>
      </c>
      <c r="F115" s="205">
        <f>'Talnagögn (eftir skuldb.)'!$U$34-'Talnagögn (eftir skuldb.)'!$T$34</f>
        <v>68.337724984482065</v>
      </c>
      <c r="G115" s="233">
        <f>'Talnagögn (eftir skuldb.)'!$U$34/'Talnagögn (eftir skuldb.)'!$T$34-1</f>
        <v>0.46057349856436502</v>
      </c>
      <c r="H115" s="234">
        <f>'Talnagögn (eftir skuldb.)'!$U$34-'Talnagögn (eftir skuldb.)'!$D$34</f>
        <v>-108.26176951023399</v>
      </c>
      <c r="I115" s="119">
        <f>'Talnagögn (eftir skuldb.)'!$U$34/'Talnagögn (eftir skuldb.)'!$D$34-1</f>
        <v>-0.33313898711820622</v>
      </c>
      <c r="K115" s="94"/>
      <c r="L115" s="101"/>
      <c r="M115" s="57"/>
      <c r="N115" s="57"/>
      <c r="O115" s="57"/>
      <c r="P115" s="57"/>
      <c r="Q115" s="57"/>
      <c r="R115" s="95"/>
    </row>
    <row r="116" spans="3:21" s="17" customFormat="1" ht="30" customHeight="1" x14ac:dyDescent="0.25">
      <c r="C116" s="117" t="s">
        <v>65</v>
      </c>
      <c r="D116" s="122">
        <f>'Talnagögn (eftir skuldb.)'!U35</f>
        <v>2803.3768925028426</v>
      </c>
      <c r="E116" s="129">
        <f>SUM(E108:E115)</f>
        <v>1</v>
      </c>
      <c r="F116" s="210">
        <f>'Talnagögn (eftir skuldb.)'!$U$35-'Talnagögn (eftir skuldb.)'!$T$35</f>
        <v>1.9159625478769158</v>
      </c>
      <c r="G116" s="232">
        <f>'Talnagögn (eftir skuldb.)'!$U$35/'Talnagögn (eftir skuldb.)'!$T$35-1</f>
        <v>6.8391549829960319E-4</v>
      </c>
      <c r="H116" s="235">
        <f>'Talnagögn (eftir skuldb.)'!U35-'Talnagögn (eftir skuldb.)'!D35</f>
        <v>-339.49825875830311</v>
      </c>
      <c r="I116" s="567">
        <f>'Talnagögn (eftir skuldb.)'!$U$35/'Talnagögn (eftir skuldb.)'!$D$35-1</f>
        <v>-0.10802155428352678</v>
      </c>
      <c r="K116" s="94"/>
      <c r="L116" s="101"/>
      <c r="M116" s="57"/>
      <c r="N116" s="57"/>
      <c r="O116" s="57"/>
      <c r="P116" s="57"/>
      <c r="Q116" s="57"/>
      <c r="R116" s="95"/>
    </row>
    <row r="117" spans="3:21" s="17" customFormat="1" ht="30" customHeight="1" x14ac:dyDescent="0.25">
      <c r="C117" s="111" t="s">
        <v>68</v>
      </c>
      <c r="D117" s="139" t="s">
        <v>67</v>
      </c>
      <c r="E117" s="124"/>
      <c r="F117" s="139" t="s">
        <v>67</v>
      </c>
      <c r="G117" s="124" t="s">
        <v>67</v>
      </c>
      <c r="H117" s="236">
        <f>'Talnagögn (eftir skuldb.)'!$U$16-'Talnagögn (eftir skuldb.)'!D17</f>
        <v>-342.38354854108684</v>
      </c>
      <c r="I117" s="566">
        <f>'Talnagögn (eftir skuldb.)'!$U$16/'Talnagögn (eftir skuldb.)'!D17-1</f>
        <v>-0.11011493108033499</v>
      </c>
      <c r="K117" s="140"/>
      <c r="L117" s="101"/>
      <c r="M117" s="57"/>
      <c r="N117" s="57"/>
      <c r="O117" s="57"/>
      <c r="P117" s="57"/>
      <c r="Q117" s="57"/>
      <c r="R117" s="95"/>
    </row>
    <row r="118" spans="3:21" x14ac:dyDescent="0.25">
      <c r="C118" s="74" t="s">
        <v>72</v>
      </c>
      <c r="D118" s="109"/>
      <c r="E118" s="110"/>
      <c r="F118" s="17"/>
      <c r="G118" s="94"/>
      <c r="H118" s="94"/>
      <c r="I118" s="101"/>
      <c r="J118" s="57"/>
      <c r="K118" s="57"/>
      <c r="L118" s="57"/>
      <c r="M118" s="57"/>
      <c r="N118" s="57"/>
      <c r="O118" s="101"/>
      <c r="P118" s="57"/>
      <c r="Q118" s="57"/>
      <c r="R118" s="57"/>
      <c r="S118" s="57"/>
      <c r="T118" s="57"/>
      <c r="U118" s="95"/>
    </row>
    <row r="119" spans="3:21" x14ac:dyDescent="0.25">
      <c r="C119" s="74"/>
      <c r="D119" s="109"/>
      <c r="E119" s="110"/>
      <c r="F119" s="17"/>
      <c r="G119" s="94"/>
      <c r="H119" s="94"/>
      <c r="I119" s="101"/>
      <c r="J119" s="57"/>
      <c r="K119" s="57"/>
      <c r="L119" s="57"/>
      <c r="M119" s="57"/>
      <c r="N119" s="57"/>
      <c r="O119" s="101"/>
      <c r="P119" s="57"/>
      <c r="Q119" s="57"/>
      <c r="R119" s="57"/>
      <c r="S119" s="57"/>
      <c r="T119" s="57"/>
      <c r="U119" s="95"/>
    </row>
    <row r="120" spans="3:21" x14ac:dyDescent="0.25">
      <c r="C120" s="74"/>
      <c r="D120" s="109"/>
      <c r="E120" s="110"/>
      <c r="F120" s="17"/>
      <c r="G120" s="94"/>
      <c r="H120" s="94"/>
      <c r="I120" s="101"/>
      <c r="J120" s="57"/>
      <c r="K120" s="57"/>
      <c r="L120" s="57"/>
      <c r="M120" s="57"/>
      <c r="N120" s="57"/>
      <c r="O120" s="101"/>
      <c r="P120" s="57"/>
      <c r="Q120" s="57"/>
      <c r="R120" s="57"/>
      <c r="S120" s="57"/>
      <c r="T120" s="57"/>
      <c r="U120" s="95"/>
    </row>
    <row r="121" spans="3:21" x14ac:dyDescent="0.25">
      <c r="C121" s="74"/>
      <c r="D121" s="109"/>
      <c r="E121" s="110"/>
      <c r="F121" s="17"/>
      <c r="G121" s="94"/>
      <c r="H121" s="94"/>
      <c r="I121" s="101"/>
      <c r="J121" s="57"/>
      <c r="K121" s="57"/>
      <c r="L121" s="57"/>
      <c r="M121" s="57"/>
      <c r="N121" s="57"/>
      <c r="O121" s="101"/>
      <c r="P121" s="57"/>
      <c r="Q121" s="57"/>
      <c r="R121" s="57"/>
      <c r="S121" s="57"/>
      <c r="T121" s="57"/>
      <c r="U121" s="95"/>
    </row>
    <row r="122" spans="3:21" x14ac:dyDescent="0.25">
      <c r="C122" s="74"/>
      <c r="D122" s="109"/>
      <c r="E122" s="110"/>
      <c r="F122" s="17"/>
      <c r="G122" s="94"/>
      <c r="H122" s="94"/>
      <c r="I122" s="101"/>
      <c r="J122" s="57"/>
      <c r="K122" s="57"/>
      <c r="L122" s="57"/>
      <c r="M122" s="57"/>
      <c r="N122" s="57"/>
      <c r="O122" s="101"/>
      <c r="P122" s="57"/>
      <c r="Q122" s="57"/>
      <c r="R122" s="57"/>
      <c r="S122" s="57"/>
      <c r="T122" s="57"/>
      <c r="U122" s="95"/>
    </row>
    <row r="123" spans="3:21" x14ac:dyDescent="0.25">
      <c r="C123" s="74"/>
      <c r="D123" s="109"/>
      <c r="E123" s="110"/>
      <c r="F123" s="17"/>
      <c r="G123" s="94"/>
      <c r="H123" s="94"/>
      <c r="I123" s="101"/>
      <c r="J123" s="57"/>
      <c r="K123" s="57"/>
      <c r="L123" s="57"/>
      <c r="M123" s="57"/>
      <c r="N123" s="57"/>
      <c r="O123" s="101"/>
      <c r="P123" s="57"/>
      <c r="Q123" s="57"/>
      <c r="R123" s="57"/>
      <c r="S123" s="57"/>
      <c r="T123" s="57"/>
      <c r="U123" s="95"/>
    </row>
    <row r="124" spans="3:21" x14ac:dyDescent="0.25">
      <c r="C124" s="74"/>
      <c r="D124" s="109"/>
      <c r="E124" s="110"/>
      <c r="F124" s="17"/>
      <c r="G124" s="94"/>
      <c r="H124" s="94"/>
      <c r="I124" s="101"/>
      <c r="J124" s="57"/>
      <c r="K124" s="57"/>
      <c r="L124" s="57"/>
      <c r="M124" s="57"/>
      <c r="N124" s="57"/>
      <c r="O124" s="101"/>
      <c r="P124" s="57"/>
      <c r="Q124" s="57"/>
      <c r="R124" s="57"/>
      <c r="S124" s="57"/>
      <c r="T124" s="57"/>
      <c r="U124" s="95"/>
    </row>
    <row r="125" spans="3:21" x14ac:dyDescent="0.25">
      <c r="C125" s="74"/>
      <c r="D125" s="109"/>
      <c r="E125" s="110"/>
      <c r="F125" s="17"/>
      <c r="G125" s="94"/>
      <c r="H125" s="94"/>
      <c r="I125" s="101"/>
      <c r="J125" s="57"/>
      <c r="K125" s="57"/>
      <c r="L125" s="57"/>
      <c r="M125" s="57"/>
      <c r="N125" s="57"/>
      <c r="O125" s="101"/>
      <c r="P125" s="57"/>
      <c r="Q125" s="57"/>
      <c r="R125" s="57"/>
      <c r="S125" s="57"/>
      <c r="T125" s="57"/>
      <c r="U125" s="95"/>
    </row>
    <row r="126" spans="3:21" x14ac:dyDescent="0.25">
      <c r="C126" s="74"/>
      <c r="D126" s="109"/>
      <c r="E126" s="110"/>
      <c r="F126" s="17"/>
      <c r="G126" s="94"/>
      <c r="H126" s="94"/>
      <c r="I126" s="101"/>
      <c r="J126" s="57"/>
      <c r="K126" s="57"/>
      <c r="L126" s="57"/>
      <c r="M126" s="57"/>
      <c r="N126" s="57"/>
      <c r="O126" s="101"/>
      <c r="P126" s="57"/>
      <c r="Q126" s="57"/>
      <c r="R126" s="57"/>
      <c r="S126" s="57"/>
      <c r="T126" s="57"/>
      <c r="U126" s="95"/>
    </row>
    <row r="127" spans="3:21" x14ac:dyDescent="0.25">
      <c r="C127" s="74"/>
      <c r="D127" s="109"/>
      <c r="E127" s="110"/>
      <c r="F127" s="17"/>
      <c r="G127" s="94"/>
      <c r="H127" s="94"/>
      <c r="I127" s="101"/>
      <c r="J127" s="57"/>
      <c r="K127" s="57"/>
      <c r="L127" s="57"/>
      <c r="M127" s="57"/>
      <c r="N127" s="57"/>
      <c r="O127" s="101"/>
      <c r="P127" s="57"/>
      <c r="Q127" s="57"/>
      <c r="R127" s="57"/>
      <c r="S127" s="57"/>
      <c r="T127" s="57"/>
      <c r="U127" s="95"/>
    </row>
    <row r="128" spans="3:21" x14ac:dyDescent="0.25">
      <c r="C128" s="74"/>
      <c r="D128" s="109"/>
      <c r="E128" s="110"/>
      <c r="F128" s="17"/>
      <c r="G128" s="94"/>
      <c r="H128" s="94"/>
      <c r="I128" s="101"/>
      <c r="J128" s="57"/>
      <c r="K128" s="57"/>
      <c r="L128" s="57"/>
      <c r="M128" s="57"/>
      <c r="N128" s="57"/>
      <c r="O128" s="101"/>
      <c r="P128" s="57"/>
      <c r="Q128" s="57"/>
      <c r="R128" s="57"/>
      <c r="S128" s="57"/>
      <c r="T128" s="57"/>
      <c r="U128" s="95"/>
    </row>
    <row r="129" spans="3:21" x14ac:dyDescent="0.25">
      <c r="C129" s="74"/>
      <c r="D129" s="109"/>
      <c r="E129" s="110"/>
      <c r="F129" s="17"/>
      <c r="G129" s="94"/>
      <c r="H129" s="94"/>
      <c r="I129" s="101"/>
      <c r="J129" s="57"/>
      <c r="K129" s="57"/>
      <c r="L129" s="57"/>
      <c r="M129" s="57"/>
      <c r="N129" s="57"/>
      <c r="O129" s="101"/>
      <c r="P129" s="57"/>
      <c r="Q129" s="57"/>
      <c r="R129" s="57"/>
      <c r="S129" s="57"/>
      <c r="T129" s="57"/>
      <c r="U129" s="95"/>
    </row>
    <row r="130" spans="3:21" x14ac:dyDescent="0.25">
      <c r="C130" s="74"/>
      <c r="D130" s="109"/>
      <c r="E130" s="110"/>
      <c r="F130" s="17"/>
      <c r="G130" s="94"/>
      <c r="H130" s="94"/>
      <c r="I130" s="101"/>
      <c r="J130" s="57"/>
      <c r="K130" s="57"/>
      <c r="L130" s="57"/>
      <c r="M130" s="57"/>
      <c r="N130" s="57"/>
      <c r="O130" s="101"/>
      <c r="P130" s="57"/>
      <c r="Q130" s="57"/>
      <c r="R130" s="57"/>
      <c r="S130" s="57"/>
      <c r="T130" s="57"/>
      <c r="U130" s="95"/>
    </row>
    <row r="131" spans="3:21" x14ac:dyDescent="0.25">
      <c r="C131" s="74"/>
      <c r="D131" s="109"/>
      <c r="E131" s="110"/>
      <c r="F131" s="17"/>
      <c r="G131" s="94"/>
      <c r="H131" s="94"/>
      <c r="I131" s="101"/>
      <c r="J131" s="57"/>
      <c r="K131" s="57"/>
      <c r="L131" s="57"/>
      <c r="M131" s="57"/>
      <c r="N131" s="57"/>
      <c r="O131" s="101"/>
      <c r="P131" s="57"/>
      <c r="Q131" s="57"/>
      <c r="R131" s="57"/>
      <c r="S131" s="57"/>
      <c r="T131" s="57"/>
      <c r="U131" s="95"/>
    </row>
    <row r="132" spans="3:21" x14ac:dyDescent="0.25">
      <c r="C132" s="74"/>
      <c r="D132" s="109"/>
      <c r="E132" s="110"/>
      <c r="F132" s="17"/>
      <c r="G132" s="94"/>
      <c r="H132" s="94"/>
      <c r="I132" s="101"/>
      <c r="J132" s="57"/>
      <c r="K132" s="57"/>
      <c r="L132" s="57"/>
      <c r="M132" s="57"/>
      <c r="N132" s="57"/>
      <c r="O132" s="101"/>
      <c r="P132" s="57"/>
      <c r="Q132" s="57"/>
      <c r="R132" s="57"/>
      <c r="S132" s="57"/>
      <c r="T132" s="57"/>
      <c r="U132" s="95"/>
    </row>
    <row r="133" spans="3:21" x14ac:dyDescent="0.25">
      <c r="C133" s="74"/>
      <c r="D133" s="109"/>
      <c r="E133" s="110"/>
      <c r="F133" s="17"/>
      <c r="G133" s="94"/>
      <c r="H133" s="94"/>
      <c r="I133" s="101"/>
      <c r="J133" s="57"/>
      <c r="K133" s="57"/>
      <c r="L133" s="57"/>
      <c r="M133" s="57"/>
      <c r="N133" s="57"/>
      <c r="O133" s="101"/>
      <c r="P133" s="57"/>
      <c r="Q133" s="57"/>
      <c r="R133" s="57"/>
      <c r="S133" s="57"/>
      <c r="T133" s="57"/>
      <c r="U133" s="95"/>
    </row>
    <row r="134" spans="3:21" x14ac:dyDescent="0.25">
      <c r="C134" s="74"/>
      <c r="D134" s="109"/>
      <c r="E134" s="110"/>
      <c r="F134" s="17"/>
      <c r="G134" s="94"/>
      <c r="H134" s="94"/>
      <c r="I134" s="101"/>
      <c r="J134" s="57"/>
      <c r="K134" s="57"/>
      <c r="L134" s="57"/>
      <c r="M134" s="57"/>
      <c r="N134" s="57"/>
      <c r="O134" s="101"/>
      <c r="P134" s="57"/>
      <c r="Q134" s="57"/>
      <c r="R134" s="57"/>
      <c r="S134" s="57"/>
      <c r="T134" s="57"/>
      <c r="U134" s="95"/>
    </row>
    <row r="135" spans="3:21" x14ac:dyDescent="0.25">
      <c r="C135" s="74"/>
      <c r="D135" s="109"/>
      <c r="E135" s="110"/>
      <c r="F135" s="17"/>
      <c r="G135" s="94"/>
      <c r="H135" s="94"/>
      <c r="I135" s="101"/>
      <c r="J135" s="57"/>
      <c r="K135" s="57"/>
      <c r="L135" s="57"/>
      <c r="M135" s="57"/>
      <c r="N135" s="57"/>
      <c r="O135" s="101"/>
      <c r="P135" s="57"/>
      <c r="Q135" s="57"/>
      <c r="R135" s="57"/>
      <c r="S135" s="57"/>
      <c r="T135" s="57"/>
      <c r="U135" s="95"/>
    </row>
    <row r="136" spans="3:21" x14ac:dyDescent="0.25">
      <c r="C136" s="74"/>
      <c r="D136" s="109"/>
      <c r="E136" s="110"/>
      <c r="F136" s="17"/>
      <c r="G136" s="94"/>
      <c r="H136" s="94"/>
      <c r="I136" s="101"/>
      <c r="J136" s="57"/>
      <c r="K136" s="57"/>
      <c r="L136" s="57"/>
      <c r="M136" s="57"/>
      <c r="N136" s="57"/>
      <c r="O136" s="101"/>
      <c r="P136" s="57"/>
      <c r="Q136" s="57"/>
      <c r="R136" s="57"/>
      <c r="S136" s="57"/>
      <c r="T136" s="57"/>
      <c r="U136" s="95"/>
    </row>
    <row r="137" spans="3:21" x14ac:dyDescent="0.25">
      <c r="C137" s="74"/>
      <c r="D137" s="109"/>
      <c r="E137" s="110"/>
      <c r="F137" s="17"/>
      <c r="G137" s="94"/>
      <c r="H137" s="94"/>
      <c r="I137" s="101"/>
      <c r="J137" s="57"/>
      <c r="K137" s="57"/>
      <c r="L137" s="57"/>
      <c r="M137" s="57"/>
      <c r="N137" s="57"/>
      <c r="O137" s="101"/>
      <c r="P137" s="57"/>
      <c r="Q137" s="57"/>
      <c r="R137" s="57"/>
      <c r="S137" s="57"/>
      <c r="T137" s="57"/>
      <c r="U137" s="95"/>
    </row>
    <row r="138" spans="3:21" x14ac:dyDescent="0.25">
      <c r="C138" s="74"/>
      <c r="D138" s="109"/>
      <c r="E138" s="110"/>
      <c r="F138" s="17"/>
      <c r="G138" s="94"/>
      <c r="H138" s="94"/>
      <c r="I138" s="101"/>
      <c r="J138" s="57"/>
      <c r="K138" s="57"/>
      <c r="L138" s="57"/>
      <c r="M138" s="57"/>
      <c r="N138" s="57"/>
      <c r="O138" s="101"/>
      <c r="P138" s="57"/>
      <c r="Q138" s="57"/>
      <c r="R138" s="57"/>
      <c r="S138" s="57"/>
      <c r="T138" s="57"/>
      <c r="U138" s="95"/>
    </row>
    <row r="139" spans="3:21" x14ac:dyDescent="0.25">
      <c r="C139" s="74"/>
      <c r="D139" s="109"/>
      <c r="E139" s="110"/>
      <c r="F139" s="17"/>
      <c r="G139" s="94"/>
      <c r="H139" s="94"/>
      <c r="I139" s="101"/>
      <c r="J139" s="57"/>
      <c r="K139" s="57"/>
      <c r="L139" s="57"/>
      <c r="M139" s="57"/>
      <c r="N139" s="57"/>
      <c r="O139" s="101"/>
      <c r="P139" s="57"/>
      <c r="Q139" s="57"/>
      <c r="R139" s="57"/>
      <c r="S139" s="57"/>
      <c r="T139" s="57"/>
      <c r="U139" s="95"/>
    </row>
    <row r="140" spans="3:21" x14ac:dyDescent="0.25">
      <c r="C140" s="74"/>
      <c r="D140" s="109"/>
      <c r="E140" s="110"/>
      <c r="F140" s="17"/>
      <c r="G140" s="94"/>
      <c r="H140" s="94"/>
      <c r="I140" s="101"/>
      <c r="J140" s="57"/>
      <c r="K140" s="57"/>
      <c r="L140" s="57"/>
      <c r="M140" s="57"/>
      <c r="N140" s="57"/>
      <c r="O140" s="101"/>
      <c r="P140" s="57"/>
      <c r="Q140" s="57"/>
      <c r="R140" s="57"/>
      <c r="S140" s="57"/>
      <c r="T140" s="57"/>
      <c r="U140" s="95"/>
    </row>
    <row r="141" spans="3:21" x14ac:dyDescent="0.25">
      <c r="C141" s="74"/>
      <c r="D141" s="109"/>
      <c r="E141" s="110"/>
      <c r="F141" s="17"/>
      <c r="G141" s="94"/>
      <c r="H141" s="94"/>
      <c r="I141" s="101"/>
      <c r="J141" s="57"/>
      <c r="K141" s="57"/>
      <c r="L141" s="57"/>
      <c r="M141" s="57"/>
      <c r="N141" s="57"/>
      <c r="O141" s="101"/>
      <c r="P141" s="57"/>
      <c r="Q141" s="57"/>
      <c r="R141" s="57"/>
      <c r="S141" s="57"/>
      <c r="T141" s="57"/>
      <c r="U141" s="95"/>
    </row>
    <row r="142" spans="3:21" x14ac:dyDescent="0.25">
      <c r="C142" s="74"/>
      <c r="D142" s="109"/>
      <c r="E142" s="110"/>
      <c r="F142" s="17"/>
      <c r="G142" s="94"/>
      <c r="H142" s="94"/>
      <c r="I142" s="101"/>
      <c r="J142" s="57"/>
      <c r="K142" s="57"/>
      <c r="L142" s="57"/>
      <c r="M142" s="57"/>
      <c r="N142" s="57"/>
      <c r="O142" s="101"/>
      <c r="P142" s="57"/>
      <c r="Q142" s="57"/>
      <c r="R142" s="57"/>
      <c r="S142" s="57"/>
      <c r="T142" s="57"/>
      <c r="U142" s="95"/>
    </row>
    <row r="143" spans="3:21" x14ac:dyDescent="0.25">
      <c r="C143" s="74"/>
      <c r="D143" s="109"/>
      <c r="E143" s="110"/>
      <c r="F143" s="17"/>
      <c r="G143" s="94"/>
      <c r="H143" s="94"/>
      <c r="I143" s="101"/>
      <c r="J143" s="57"/>
      <c r="K143" s="57"/>
      <c r="L143" s="57"/>
      <c r="M143" s="57"/>
      <c r="N143" s="57"/>
      <c r="O143" s="101"/>
      <c r="P143" s="57"/>
      <c r="Q143" s="57"/>
      <c r="R143" s="57"/>
      <c r="S143" s="57"/>
      <c r="T143" s="57"/>
      <c r="U143" s="95"/>
    </row>
    <row r="144" spans="3:21" x14ac:dyDescent="0.25">
      <c r="C144" s="74"/>
      <c r="D144" s="109"/>
      <c r="E144" s="110"/>
      <c r="F144" s="17"/>
      <c r="G144" s="94"/>
      <c r="H144" s="94"/>
      <c r="I144" s="101"/>
      <c r="J144" s="57"/>
      <c r="K144" s="57"/>
      <c r="L144" s="57"/>
      <c r="M144" s="57"/>
      <c r="N144" s="57"/>
      <c r="O144" s="101"/>
      <c r="P144" s="57"/>
      <c r="Q144" s="57"/>
      <c r="R144" s="57"/>
      <c r="S144" s="57"/>
      <c r="T144" s="57"/>
      <c r="U144" s="95"/>
    </row>
    <row r="145" spans="3:21" x14ac:dyDescent="0.25">
      <c r="C145" s="74"/>
      <c r="D145" s="109"/>
      <c r="E145" s="110"/>
      <c r="F145" s="17"/>
      <c r="G145" s="94"/>
      <c r="H145" s="94"/>
      <c r="I145" s="101"/>
      <c r="J145" s="57"/>
      <c r="K145" s="57"/>
      <c r="L145" s="57"/>
      <c r="M145" s="57"/>
      <c r="N145" s="57"/>
      <c r="O145" s="101"/>
      <c r="P145" s="57"/>
      <c r="Q145" s="57"/>
      <c r="R145" s="57"/>
      <c r="S145" s="57"/>
      <c r="T145" s="57"/>
      <c r="U145" s="95"/>
    </row>
    <row r="146" spans="3:21" x14ac:dyDescent="0.25">
      <c r="C146" s="74"/>
      <c r="D146" s="109"/>
      <c r="E146" s="110"/>
      <c r="F146" s="17"/>
      <c r="G146" s="94"/>
      <c r="H146" s="94"/>
      <c r="I146" s="101"/>
      <c r="J146" s="57"/>
      <c r="K146" s="57"/>
      <c r="L146" s="57"/>
      <c r="M146" s="57"/>
      <c r="N146" s="57"/>
      <c r="O146" s="101"/>
      <c r="P146" s="57"/>
      <c r="Q146" s="57"/>
      <c r="R146" s="57"/>
      <c r="S146" s="57"/>
      <c r="T146" s="57"/>
      <c r="U146" s="95"/>
    </row>
    <row r="147" spans="3:21" x14ac:dyDescent="0.25">
      <c r="C147" s="74"/>
      <c r="D147" s="109"/>
      <c r="E147" s="110"/>
      <c r="F147" s="17"/>
      <c r="G147" s="94"/>
      <c r="H147" s="94"/>
      <c r="I147" s="101"/>
      <c r="J147" s="57"/>
      <c r="K147" s="57"/>
      <c r="L147" s="57"/>
      <c r="M147" s="57"/>
      <c r="N147" s="57"/>
      <c r="O147" s="101"/>
      <c r="P147" s="57"/>
      <c r="Q147" s="57"/>
      <c r="R147" s="57"/>
      <c r="S147" s="57"/>
      <c r="T147" s="57"/>
      <c r="U147" s="95"/>
    </row>
    <row r="148" spans="3:21" x14ac:dyDescent="0.25">
      <c r="C148" s="74"/>
      <c r="D148" s="109"/>
      <c r="E148" s="110"/>
      <c r="F148" s="17"/>
      <c r="G148" s="94"/>
      <c r="H148" s="94"/>
      <c r="I148" s="101"/>
      <c r="J148" s="57"/>
      <c r="K148" s="57"/>
      <c r="L148" s="57"/>
      <c r="M148" s="57"/>
      <c r="N148" s="57"/>
      <c r="O148" s="101"/>
      <c r="P148" s="57"/>
      <c r="Q148" s="57"/>
      <c r="R148" s="57"/>
      <c r="S148" s="57"/>
      <c r="T148" s="57"/>
      <c r="U148" s="95"/>
    </row>
    <row r="149" spans="3:21" x14ac:dyDescent="0.25">
      <c r="C149" s="74"/>
      <c r="D149" s="109"/>
      <c r="E149" s="110"/>
      <c r="F149" s="17"/>
      <c r="G149" s="94"/>
      <c r="H149" s="94"/>
      <c r="I149" s="101"/>
      <c r="J149" s="57"/>
      <c r="K149" s="57"/>
      <c r="L149" s="57"/>
      <c r="M149" s="57"/>
      <c r="N149" s="57"/>
      <c r="O149" s="101"/>
      <c r="P149" s="57"/>
      <c r="Q149" s="57"/>
      <c r="R149" s="57"/>
      <c r="S149" s="57"/>
      <c r="T149" s="57"/>
      <c r="U149" s="95"/>
    </row>
    <row r="151" spans="3:21" x14ac:dyDescent="0.25">
      <c r="C151" s="74"/>
      <c r="D151" s="109"/>
      <c r="E151" s="110"/>
      <c r="F151" s="17"/>
      <c r="G151" s="94"/>
      <c r="H151" s="94"/>
      <c r="I151" s="101"/>
      <c r="J151" s="57"/>
      <c r="K151" s="57"/>
      <c r="L151" s="57"/>
      <c r="M151" s="57"/>
      <c r="N151" s="57"/>
      <c r="O151" s="101"/>
      <c r="P151" s="57"/>
      <c r="Q151" s="57"/>
      <c r="R151" s="57"/>
      <c r="S151" s="57"/>
      <c r="T151" s="57"/>
      <c r="U151" s="95"/>
    </row>
    <row r="152" spans="3:21" x14ac:dyDescent="0.25">
      <c r="C152" s="74"/>
      <c r="D152" s="109"/>
      <c r="E152" s="110"/>
      <c r="F152" s="17"/>
      <c r="G152" s="94"/>
      <c r="H152" s="94"/>
      <c r="I152" s="101"/>
      <c r="J152" s="57"/>
      <c r="K152" s="57"/>
      <c r="L152" s="57"/>
      <c r="M152" s="57"/>
      <c r="N152" s="57"/>
      <c r="O152" s="101"/>
      <c r="P152" s="57"/>
      <c r="Q152" s="57"/>
      <c r="R152" s="57"/>
      <c r="S152" s="57"/>
      <c r="T152" s="57"/>
      <c r="U152" s="95"/>
    </row>
    <row r="153" spans="3:21" x14ac:dyDescent="0.25">
      <c r="C153" s="74"/>
      <c r="D153" s="109"/>
      <c r="E153" s="110"/>
      <c r="F153" s="17"/>
      <c r="G153" s="94"/>
      <c r="H153" s="94"/>
      <c r="I153" s="101"/>
      <c r="J153" s="57"/>
      <c r="K153" s="57"/>
      <c r="L153" s="57"/>
      <c r="M153" s="57"/>
      <c r="N153" s="57"/>
      <c r="O153" s="101"/>
      <c r="P153" s="57"/>
      <c r="Q153" s="57"/>
      <c r="R153" s="57"/>
      <c r="S153" s="57"/>
      <c r="T153" s="57"/>
      <c r="U153" s="95"/>
    </row>
    <row r="154" spans="3:21" x14ac:dyDescent="0.25">
      <c r="C154" s="74"/>
      <c r="D154" s="109"/>
      <c r="E154" s="110"/>
      <c r="F154" s="17"/>
      <c r="G154" s="94"/>
      <c r="H154" s="94"/>
      <c r="I154" s="101"/>
      <c r="J154" s="57"/>
      <c r="K154" s="57"/>
      <c r="L154" s="57"/>
      <c r="M154" s="57"/>
      <c r="N154" s="57"/>
      <c r="O154" s="101"/>
      <c r="P154" s="57"/>
      <c r="Q154" s="57"/>
      <c r="R154" s="57"/>
      <c r="S154" s="57"/>
      <c r="T154" s="57"/>
      <c r="U154" s="95"/>
    </row>
    <row r="155" spans="3:21" x14ac:dyDescent="0.25">
      <c r="C155" s="74"/>
      <c r="D155" s="109"/>
      <c r="E155" s="110"/>
      <c r="F155" s="17"/>
      <c r="G155" s="94"/>
      <c r="H155" s="94"/>
      <c r="I155" s="101"/>
      <c r="J155" s="57"/>
      <c r="K155" s="57"/>
      <c r="L155" s="57"/>
      <c r="M155" s="57"/>
      <c r="N155" s="57"/>
      <c r="O155" s="101"/>
      <c r="P155" s="57"/>
      <c r="Q155" s="57"/>
      <c r="R155" s="57"/>
      <c r="S155" s="57"/>
      <c r="T155" s="57"/>
      <c r="U155" s="95"/>
    </row>
    <row r="156" spans="3:21" x14ac:dyDescent="0.25">
      <c r="C156" s="74"/>
      <c r="D156" s="109"/>
      <c r="E156" s="110"/>
      <c r="F156" s="17"/>
      <c r="G156" s="94"/>
      <c r="H156" s="94"/>
      <c r="I156" s="101"/>
      <c r="J156" s="57"/>
      <c r="K156" s="57"/>
      <c r="L156" s="57"/>
      <c r="M156" s="57"/>
      <c r="N156" s="57"/>
      <c r="O156" s="101"/>
      <c r="P156" s="57"/>
      <c r="Q156" s="57"/>
      <c r="R156" s="57"/>
      <c r="S156" s="57"/>
      <c r="T156" s="57"/>
      <c r="U156" s="95"/>
    </row>
    <row r="157" spans="3:21" x14ac:dyDescent="0.25">
      <c r="C157" s="74"/>
      <c r="D157" s="109"/>
      <c r="E157" s="110"/>
      <c r="F157" s="17"/>
      <c r="G157" s="94"/>
      <c r="H157" s="94"/>
      <c r="I157" s="101"/>
      <c r="J157" s="57"/>
      <c r="K157" s="57"/>
      <c r="L157" s="57"/>
      <c r="M157" s="57"/>
      <c r="N157" s="57"/>
      <c r="O157" s="101"/>
      <c r="P157" s="57"/>
      <c r="Q157" s="57"/>
      <c r="R157" s="57"/>
      <c r="S157" s="57"/>
      <c r="T157" s="57"/>
      <c r="U157" s="95"/>
    </row>
    <row r="158" spans="3:21" x14ac:dyDescent="0.25">
      <c r="C158" s="74"/>
      <c r="D158" s="109"/>
      <c r="E158" s="110"/>
      <c r="F158" s="17"/>
      <c r="G158" s="94"/>
      <c r="H158" s="94"/>
      <c r="I158" s="101"/>
      <c r="J158" s="57"/>
      <c r="K158" s="57"/>
      <c r="L158" s="57"/>
      <c r="M158" s="57"/>
      <c r="N158" s="57"/>
      <c r="O158" s="101"/>
      <c r="P158" s="57"/>
      <c r="Q158" s="57"/>
      <c r="R158" s="57"/>
      <c r="S158" s="57"/>
      <c r="T158" s="57"/>
      <c r="U158" s="95"/>
    </row>
    <row r="159" spans="3:21" x14ac:dyDescent="0.25">
      <c r="C159" s="74"/>
      <c r="D159" s="109"/>
      <c r="E159" s="110"/>
      <c r="F159" s="17"/>
      <c r="G159" s="94"/>
      <c r="H159" s="94"/>
      <c r="I159" s="101"/>
      <c r="J159" s="57"/>
      <c r="K159" s="57"/>
      <c r="L159" s="57"/>
      <c r="M159" s="57"/>
      <c r="N159" s="57"/>
      <c r="O159" s="101"/>
      <c r="P159" s="57"/>
      <c r="Q159" s="57"/>
      <c r="R159" s="57"/>
      <c r="S159" s="57"/>
      <c r="T159" s="57"/>
      <c r="U159" s="95"/>
    </row>
    <row r="160" spans="3:21" x14ac:dyDescent="0.25">
      <c r="C160" s="74"/>
      <c r="D160" s="109"/>
      <c r="E160" s="110"/>
      <c r="F160" s="17"/>
      <c r="G160" s="94"/>
      <c r="H160" s="94"/>
      <c r="I160" s="101"/>
      <c r="J160" s="57"/>
      <c r="K160" s="57"/>
      <c r="L160" s="57"/>
      <c r="M160" s="57"/>
      <c r="N160" s="57"/>
      <c r="O160" s="101"/>
      <c r="P160" s="57"/>
      <c r="Q160" s="57"/>
      <c r="R160" s="57"/>
      <c r="S160" s="57"/>
      <c r="T160" s="57"/>
      <c r="U160" s="95"/>
    </row>
    <row r="161" spans="3:21" x14ac:dyDescent="0.25">
      <c r="C161" s="74"/>
      <c r="D161" s="109"/>
      <c r="E161" s="110"/>
      <c r="F161" s="17"/>
      <c r="G161" s="94"/>
      <c r="H161" s="94"/>
      <c r="I161" s="101"/>
      <c r="J161" s="57"/>
      <c r="K161" s="57"/>
      <c r="L161" s="57"/>
      <c r="M161" s="57"/>
      <c r="N161" s="57"/>
      <c r="O161" s="101"/>
      <c r="P161" s="57"/>
      <c r="Q161" s="57"/>
      <c r="R161" s="57"/>
      <c r="S161" s="57"/>
      <c r="T161" s="57"/>
      <c r="U161" s="95"/>
    </row>
    <row r="162" spans="3:21" x14ac:dyDescent="0.25">
      <c r="C162" s="74"/>
      <c r="D162" s="109"/>
      <c r="E162" s="110"/>
      <c r="F162" s="17"/>
      <c r="G162" s="94"/>
      <c r="H162" s="94"/>
      <c r="I162" s="101"/>
      <c r="J162" s="57"/>
      <c r="K162" s="57"/>
      <c r="L162" s="57"/>
      <c r="M162" s="57"/>
      <c r="N162" s="57"/>
      <c r="O162" s="101"/>
      <c r="P162" s="57"/>
      <c r="Q162" s="57"/>
      <c r="R162" s="57"/>
      <c r="S162" s="57"/>
      <c r="T162" s="57"/>
      <c r="U162" s="95"/>
    </row>
    <row r="163" spans="3:21" x14ac:dyDescent="0.25">
      <c r="C163" s="74"/>
      <c r="D163" s="109"/>
      <c r="E163" s="110"/>
      <c r="F163" s="17"/>
      <c r="G163" s="94"/>
      <c r="H163" s="94"/>
      <c r="I163" s="101"/>
      <c r="J163" s="57"/>
      <c r="K163" s="57"/>
      <c r="L163" s="57"/>
      <c r="M163" s="57"/>
      <c r="N163" s="57"/>
      <c r="O163" s="101"/>
      <c r="P163" s="57"/>
      <c r="Q163" s="57"/>
      <c r="R163" s="57"/>
      <c r="S163" s="57"/>
      <c r="T163" s="57"/>
      <c r="U163" s="95"/>
    </row>
    <row r="164" spans="3:21" x14ac:dyDescent="0.25">
      <c r="C164" s="74"/>
      <c r="D164" s="109"/>
      <c r="E164" s="110"/>
      <c r="F164" s="17"/>
      <c r="G164" s="94"/>
      <c r="H164" s="94"/>
      <c r="I164" s="101"/>
      <c r="J164" s="57"/>
      <c r="K164" s="57"/>
      <c r="L164" s="57"/>
      <c r="M164" s="57"/>
      <c r="N164" s="57"/>
      <c r="O164" s="101"/>
      <c r="P164" s="57"/>
      <c r="Q164" s="57"/>
      <c r="R164" s="57"/>
      <c r="S164" s="57"/>
      <c r="T164" s="57"/>
      <c r="U164" s="95"/>
    </row>
    <row r="165" spans="3:21" x14ac:dyDescent="0.25">
      <c r="C165" s="74"/>
      <c r="D165" s="109"/>
      <c r="E165" s="110"/>
      <c r="F165" s="17"/>
      <c r="G165" s="94"/>
      <c r="H165" s="94"/>
      <c r="I165" s="101"/>
      <c r="J165" s="57"/>
      <c r="K165" s="57"/>
      <c r="L165" s="57"/>
      <c r="M165" s="57"/>
      <c r="N165" s="57"/>
      <c r="O165" s="101"/>
      <c r="P165" s="57"/>
      <c r="Q165" s="57"/>
      <c r="R165" s="57"/>
      <c r="S165" s="57"/>
      <c r="T165" s="57"/>
      <c r="U165" s="95"/>
    </row>
    <row r="166" spans="3:21" x14ac:dyDescent="0.25">
      <c r="C166" s="74"/>
      <c r="D166" s="109"/>
      <c r="E166" s="110"/>
      <c r="F166" s="17"/>
      <c r="G166" s="94"/>
      <c r="H166" s="94"/>
      <c r="I166" s="101"/>
      <c r="J166" s="57"/>
      <c r="K166" s="57"/>
      <c r="L166" s="57"/>
      <c r="M166" s="57"/>
      <c r="N166" s="57"/>
      <c r="O166" s="101"/>
      <c r="P166" s="57"/>
      <c r="Q166" s="57"/>
      <c r="R166" s="57"/>
      <c r="S166" s="57"/>
      <c r="T166" s="57"/>
      <c r="U166" s="95"/>
    </row>
    <row r="167" spans="3:21" x14ac:dyDescent="0.25">
      <c r="C167" s="74"/>
      <c r="D167" s="109"/>
      <c r="E167" s="110"/>
      <c r="F167" s="17"/>
      <c r="G167" s="94"/>
      <c r="H167" s="94"/>
      <c r="I167" s="101"/>
      <c r="J167" s="57"/>
      <c r="K167" s="57"/>
      <c r="L167" s="57"/>
      <c r="M167" s="57"/>
      <c r="N167" s="57"/>
      <c r="O167" s="101"/>
      <c r="P167" s="57"/>
      <c r="Q167" s="57"/>
      <c r="R167" s="57"/>
      <c r="S167" s="57"/>
      <c r="T167" s="57"/>
      <c r="U167" s="95"/>
    </row>
    <row r="168" spans="3:21" x14ac:dyDescent="0.25">
      <c r="C168" s="74"/>
      <c r="D168" s="109"/>
      <c r="E168" s="110"/>
      <c r="F168" s="17"/>
      <c r="G168" s="94"/>
      <c r="H168" s="94"/>
      <c r="I168" s="101"/>
      <c r="J168" s="57"/>
      <c r="K168" s="57"/>
      <c r="L168" s="57"/>
      <c r="M168" s="57"/>
      <c r="N168" s="57"/>
      <c r="O168" s="101"/>
      <c r="P168" s="57"/>
      <c r="Q168" s="57"/>
      <c r="R168" s="57"/>
      <c r="S168" s="57"/>
      <c r="T168" s="57"/>
      <c r="U168" s="95"/>
    </row>
    <row r="169" spans="3:21" x14ac:dyDescent="0.25">
      <c r="C169" s="74"/>
      <c r="D169" s="109"/>
      <c r="E169" s="110"/>
      <c r="F169" s="17"/>
      <c r="G169" s="94"/>
      <c r="H169" s="94"/>
      <c r="I169" s="101"/>
      <c r="J169" s="57"/>
      <c r="K169" s="57"/>
      <c r="L169" s="57"/>
      <c r="M169" s="57"/>
      <c r="N169" s="57"/>
      <c r="O169" s="101"/>
      <c r="P169" s="57"/>
      <c r="Q169" s="57"/>
      <c r="R169" s="57"/>
      <c r="S169" s="57"/>
      <c r="T169" s="57"/>
      <c r="U169" s="95"/>
    </row>
    <row r="170" spans="3:21" x14ac:dyDescent="0.25">
      <c r="C170" s="74"/>
      <c r="D170" s="109"/>
      <c r="E170" s="110"/>
      <c r="F170" s="17"/>
      <c r="G170" s="94"/>
      <c r="H170" s="94"/>
      <c r="I170" s="101"/>
      <c r="J170" s="57"/>
      <c r="K170" s="57"/>
      <c r="L170" s="57"/>
      <c r="M170" s="57"/>
      <c r="N170" s="57"/>
      <c r="O170" s="101"/>
      <c r="P170" s="57"/>
      <c r="Q170" s="57"/>
      <c r="R170" s="57"/>
      <c r="S170" s="57"/>
      <c r="T170" s="57"/>
      <c r="U170" s="95"/>
    </row>
    <row r="171" spans="3:21" x14ac:dyDescent="0.25">
      <c r="C171" s="74"/>
      <c r="D171" s="109"/>
      <c r="E171" s="110"/>
      <c r="F171" s="17"/>
      <c r="G171" s="94"/>
      <c r="H171" s="94"/>
      <c r="I171" s="101"/>
      <c r="J171" s="57"/>
      <c r="K171" s="57"/>
      <c r="L171" s="57"/>
      <c r="M171" s="57"/>
      <c r="N171" s="57"/>
      <c r="O171" s="101"/>
      <c r="P171" s="57"/>
      <c r="Q171" s="57"/>
      <c r="R171" s="57"/>
      <c r="S171" s="57"/>
      <c r="T171" s="57"/>
      <c r="U171" s="95"/>
    </row>
    <row r="172" spans="3:21" x14ac:dyDescent="0.25">
      <c r="C172" s="74"/>
      <c r="D172" s="109"/>
      <c r="E172" s="110"/>
      <c r="F172" s="17"/>
      <c r="G172" s="94"/>
      <c r="H172" s="94"/>
      <c r="I172" s="101"/>
      <c r="J172" s="57"/>
      <c r="K172" s="57"/>
      <c r="L172" s="57"/>
      <c r="M172" s="57"/>
      <c r="N172" s="57"/>
      <c r="O172" s="101"/>
      <c r="P172" s="57"/>
      <c r="Q172" s="57"/>
      <c r="R172" s="57"/>
      <c r="S172" s="57"/>
      <c r="T172" s="57"/>
      <c r="U172" s="95"/>
    </row>
    <row r="173" spans="3:21" x14ac:dyDescent="0.25">
      <c r="C173" s="74"/>
      <c r="D173" s="109"/>
      <c r="E173" s="110"/>
      <c r="F173" s="17"/>
      <c r="G173" s="94"/>
      <c r="H173" s="94"/>
      <c r="I173" s="101"/>
      <c r="J173" s="57"/>
      <c r="K173" s="57"/>
      <c r="L173" s="57"/>
      <c r="M173" s="57"/>
      <c r="N173" s="57"/>
      <c r="O173" s="101"/>
      <c r="P173" s="57"/>
      <c r="Q173" s="57"/>
      <c r="R173" s="57"/>
      <c r="S173" s="57"/>
      <c r="T173" s="57"/>
      <c r="U173" s="95"/>
    </row>
    <row r="174" spans="3:21" x14ac:dyDescent="0.25">
      <c r="C174" s="74"/>
      <c r="D174" s="109"/>
      <c r="E174" s="110"/>
      <c r="F174" s="17"/>
      <c r="G174" s="94"/>
      <c r="H174" s="94"/>
      <c r="I174" s="101"/>
      <c r="J174" s="57"/>
      <c r="K174" s="57"/>
      <c r="L174" s="57"/>
      <c r="M174" s="57"/>
      <c r="N174" s="57"/>
      <c r="O174" s="101"/>
      <c r="P174" s="57"/>
      <c r="Q174" s="57"/>
      <c r="R174" s="57"/>
      <c r="S174" s="57"/>
      <c r="T174" s="57"/>
      <c r="U174" s="95"/>
    </row>
    <row r="175" spans="3:21" x14ac:dyDescent="0.25">
      <c r="C175" s="74"/>
      <c r="D175" s="109"/>
      <c r="E175" s="110"/>
      <c r="F175" s="17"/>
      <c r="G175" s="94"/>
      <c r="H175" s="94"/>
      <c r="I175" s="101"/>
      <c r="J175" s="57"/>
      <c r="K175" s="57"/>
      <c r="L175" s="57"/>
      <c r="M175" s="57"/>
      <c r="N175" s="57"/>
      <c r="O175" s="101"/>
      <c r="P175" s="57"/>
      <c r="Q175" s="57"/>
      <c r="R175" s="57"/>
      <c r="S175" s="57"/>
      <c r="T175" s="57"/>
      <c r="U175" s="95"/>
    </row>
    <row r="176" spans="3:21" x14ac:dyDescent="0.25">
      <c r="C176" s="74"/>
      <c r="D176" s="109"/>
      <c r="E176" s="110"/>
      <c r="F176" s="17"/>
      <c r="G176" s="94"/>
      <c r="H176" s="94"/>
      <c r="I176" s="101"/>
      <c r="J176" s="57"/>
      <c r="K176" s="57"/>
      <c r="L176" s="57"/>
      <c r="M176" s="57"/>
      <c r="N176" s="57"/>
      <c r="O176" s="101"/>
      <c r="P176" s="57"/>
      <c r="Q176" s="57"/>
      <c r="R176" s="57"/>
      <c r="S176" s="57"/>
      <c r="T176" s="57"/>
      <c r="U176" s="95"/>
    </row>
    <row r="177" spans="3:21" x14ac:dyDescent="0.25">
      <c r="C177" s="74"/>
      <c r="D177" s="109"/>
      <c r="E177" s="110"/>
      <c r="F177" s="17"/>
      <c r="G177" s="94"/>
      <c r="H177" s="94"/>
      <c r="I177" s="101"/>
      <c r="J177" s="57"/>
      <c r="K177" s="57"/>
      <c r="L177" s="57"/>
      <c r="M177" s="57"/>
      <c r="N177" s="57"/>
      <c r="O177" s="101"/>
      <c r="P177" s="57"/>
      <c r="Q177" s="57"/>
      <c r="R177" s="57"/>
      <c r="S177" s="57"/>
      <c r="T177" s="57"/>
      <c r="U177" s="95"/>
    </row>
    <row r="178" spans="3:21" x14ac:dyDescent="0.25">
      <c r="C178" s="74"/>
      <c r="D178" s="109"/>
      <c r="E178" s="110"/>
      <c r="F178" s="17"/>
      <c r="G178" s="94"/>
      <c r="H178" s="94"/>
      <c r="I178" s="101"/>
      <c r="J178" s="57"/>
      <c r="K178" s="57"/>
      <c r="L178" s="57"/>
      <c r="M178" s="57"/>
      <c r="N178" s="57"/>
      <c r="O178" s="101"/>
      <c r="P178" s="57"/>
      <c r="Q178" s="57"/>
      <c r="R178" s="57"/>
      <c r="S178" s="57"/>
      <c r="T178" s="57"/>
      <c r="U178" s="95"/>
    </row>
    <row r="179" spans="3:21" x14ac:dyDescent="0.25">
      <c r="C179" s="74"/>
      <c r="D179" s="109"/>
      <c r="E179" s="110"/>
      <c r="F179" s="17"/>
      <c r="G179" s="94"/>
      <c r="H179" s="94"/>
      <c r="I179" s="101"/>
      <c r="J179" s="57"/>
      <c r="K179" s="57"/>
      <c r="L179" s="57"/>
      <c r="M179" s="57"/>
      <c r="N179" s="57"/>
      <c r="O179" s="101"/>
      <c r="P179" s="57"/>
      <c r="Q179" s="57"/>
      <c r="R179" s="57"/>
      <c r="S179" s="57"/>
      <c r="T179" s="57"/>
      <c r="U179" s="95"/>
    </row>
    <row r="180" spans="3:21" x14ac:dyDescent="0.25">
      <c r="C180" s="74"/>
      <c r="D180" s="109"/>
      <c r="E180" s="110"/>
      <c r="F180" s="17"/>
      <c r="G180" s="94"/>
      <c r="H180" s="94"/>
      <c r="I180" s="101"/>
      <c r="J180" s="57"/>
      <c r="K180" s="57"/>
      <c r="L180" s="57"/>
      <c r="M180" s="57"/>
      <c r="N180" s="57"/>
      <c r="O180" s="101"/>
      <c r="P180" s="57"/>
      <c r="Q180" s="57"/>
      <c r="R180" s="57"/>
      <c r="S180" s="57"/>
      <c r="T180" s="57"/>
      <c r="U180" s="95"/>
    </row>
    <row r="181" spans="3:21" x14ac:dyDescent="0.25">
      <c r="C181" s="74"/>
      <c r="D181" s="109"/>
      <c r="E181" s="110"/>
      <c r="F181" s="17"/>
      <c r="G181" s="94"/>
      <c r="H181" s="94"/>
      <c r="I181" s="101"/>
      <c r="J181" s="57"/>
      <c r="K181" s="57"/>
      <c r="L181" s="57"/>
      <c r="M181" s="57"/>
      <c r="N181" s="57"/>
      <c r="O181" s="101"/>
      <c r="P181" s="57"/>
      <c r="Q181" s="57"/>
      <c r="R181" s="57"/>
      <c r="S181" s="57"/>
      <c r="T181" s="57"/>
      <c r="U181" s="95"/>
    </row>
    <row r="182" spans="3:21" x14ac:dyDescent="0.25">
      <c r="C182" s="74"/>
      <c r="D182" s="109"/>
      <c r="E182" s="110"/>
      <c r="F182" s="17"/>
      <c r="G182" s="94"/>
      <c r="H182" s="94"/>
      <c r="I182" s="101"/>
      <c r="J182" s="57"/>
      <c r="K182" s="57"/>
      <c r="L182" s="57"/>
      <c r="M182" s="57"/>
      <c r="N182" s="57"/>
      <c r="O182" s="101"/>
      <c r="P182" s="57"/>
      <c r="Q182" s="57"/>
      <c r="R182" s="57"/>
      <c r="S182" s="57"/>
      <c r="T182" s="57"/>
      <c r="U182" s="95"/>
    </row>
    <row r="183" spans="3:21" x14ac:dyDescent="0.25">
      <c r="C183" s="74"/>
      <c r="D183" s="109"/>
      <c r="E183" s="110"/>
      <c r="F183" s="17"/>
      <c r="G183" s="94"/>
      <c r="H183" s="94"/>
      <c r="I183" s="101"/>
      <c r="J183" s="57"/>
      <c r="K183" s="57"/>
      <c r="L183" s="57"/>
      <c r="M183" s="57"/>
      <c r="N183" s="57"/>
      <c r="O183" s="101"/>
      <c r="P183" s="57"/>
      <c r="Q183" s="57"/>
      <c r="R183" s="57"/>
      <c r="S183" s="57"/>
      <c r="T183" s="57"/>
      <c r="U183" s="95"/>
    </row>
    <row r="184" spans="3:21" x14ac:dyDescent="0.25">
      <c r="C184" s="74"/>
      <c r="D184" s="109"/>
      <c r="E184" s="110"/>
      <c r="F184" s="17"/>
      <c r="G184" s="94"/>
      <c r="H184" s="94"/>
      <c r="I184" s="101"/>
      <c r="J184" s="57"/>
      <c r="K184" s="57"/>
      <c r="L184" s="57"/>
      <c r="M184" s="57"/>
      <c r="N184" s="57"/>
      <c r="O184" s="101"/>
      <c r="P184" s="57"/>
      <c r="Q184" s="57"/>
      <c r="R184" s="57"/>
      <c r="S184" s="57"/>
      <c r="T184" s="57"/>
      <c r="U184" s="95"/>
    </row>
    <row r="185" spans="3:21" x14ac:dyDescent="0.25">
      <c r="C185" s="74"/>
      <c r="D185" s="109"/>
      <c r="E185" s="110"/>
      <c r="F185" s="17"/>
      <c r="G185" s="94"/>
      <c r="H185" s="94"/>
      <c r="I185" s="101"/>
      <c r="J185" s="57"/>
      <c r="K185" s="57"/>
      <c r="L185" s="57"/>
      <c r="M185" s="57"/>
      <c r="N185" s="57"/>
      <c r="O185" s="101"/>
      <c r="P185" s="57"/>
      <c r="Q185" s="57"/>
      <c r="R185" s="57"/>
      <c r="S185" s="57"/>
      <c r="T185" s="57"/>
      <c r="U185" s="95"/>
    </row>
    <row r="186" spans="3:21" x14ac:dyDescent="0.25">
      <c r="C186" s="74"/>
      <c r="D186" s="109"/>
      <c r="E186" s="110"/>
      <c r="F186" s="17"/>
      <c r="G186" s="94"/>
      <c r="H186" s="94"/>
      <c r="I186" s="101"/>
      <c r="J186" s="57"/>
      <c r="K186" s="57"/>
      <c r="L186" s="57"/>
      <c r="M186" s="57"/>
      <c r="N186" s="57"/>
      <c r="O186" s="101"/>
      <c r="P186" s="57"/>
      <c r="Q186" s="57"/>
      <c r="R186" s="57"/>
      <c r="S186" s="57"/>
      <c r="T186" s="57"/>
      <c r="U186" s="95"/>
    </row>
    <row r="187" spans="3:21" x14ac:dyDescent="0.25">
      <c r="C187" s="74"/>
      <c r="D187" s="109"/>
      <c r="E187" s="110"/>
      <c r="F187" s="17"/>
      <c r="G187" s="94"/>
      <c r="H187" s="94"/>
      <c r="I187" s="101"/>
      <c r="J187" s="57"/>
      <c r="K187" s="57"/>
      <c r="L187" s="57"/>
      <c r="M187" s="57"/>
      <c r="N187" s="57"/>
      <c r="O187" s="101"/>
      <c r="P187" s="57"/>
      <c r="Q187" s="57"/>
      <c r="R187" s="57"/>
      <c r="S187" s="57"/>
      <c r="T187" s="57"/>
      <c r="U187" s="95"/>
    </row>
    <row r="188" spans="3:21" x14ac:dyDescent="0.25">
      <c r="C188" s="74"/>
      <c r="D188" s="109"/>
      <c r="E188" s="110"/>
      <c r="F188" s="17"/>
      <c r="G188" s="94"/>
      <c r="H188" s="94"/>
      <c r="I188" s="101"/>
      <c r="J188" s="57"/>
      <c r="K188" s="57"/>
      <c r="L188" s="57"/>
      <c r="M188" s="57"/>
      <c r="N188" s="57"/>
      <c r="O188" s="101"/>
      <c r="P188" s="57"/>
      <c r="Q188" s="57"/>
      <c r="R188" s="57"/>
      <c r="S188" s="57"/>
      <c r="T188" s="57"/>
      <c r="U188" s="95"/>
    </row>
    <row r="189" spans="3:21" x14ac:dyDescent="0.25">
      <c r="C189" s="74"/>
      <c r="D189" s="109"/>
      <c r="E189" s="110"/>
      <c r="F189" s="17"/>
      <c r="G189" s="94"/>
      <c r="H189" s="94"/>
      <c r="I189" s="101"/>
      <c r="J189" s="57"/>
      <c r="K189" s="57"/>
      <c r="L189" s="57"/>
      <c r="M189" s="57"/>
      <c r="N189" s="57"/>
      <c r="O189" s="101"/>
      <c r="P189" s="57"/>
      <c r="Q189" s="57"/>
      <c r="R189" s="57"/>
      <c r="S189" s="57"/>
      <c r="T189" s="57"/>
      <c r="U189" s="95"/>
    </row>
    <row r="190" spans="3:21" x14ac:dyDescent="0.25">
      <c r="C190" s="74"/>
      <c r="D190" s="109"/>
      <c r="E190" s="110"/>
      <c r="F190" s="17"/>
      <c r="G190" s="94"/>
      <c r="H190" s="94"/>
      <c r="I190" s="101"/>
      <c r="J190" s="57"/>
      <c r="K190" s="57"/>
      <c r="L190" s="57"/>
      <c r="M190" s="57"/>
      <c r="N190" s="57"/>
      <c r="O190" s="101"/>
      <c r="P190" s="57"/>
      <c r="Q190" s="57"/>
      <c r="R190" s="57"/>
      <c r="S190" s="57"/>
      <c r="T190" s="57"/>
      <c r="U190" s="95"/>
    </row>
    <row r="191" spans="3:21" x14ac:dyDescent="0.25">
      <c r="C191" s="74"/>
      <c r="D191" s="109"/>
      <c r="E191" s="110"/>
      <c r="F191" s="17"/>
      <c r="G191" s="94"/>
      <c r="H191" s="94"/>
      <c r="I191" s="101"/>
      <c r="J191" s="57"/>
      <c r="K191" s="57"/>
      <c r="L191" s="57"/>
      <c r="M191" s="57"/>
      <c r="N191" s="57"/>
      <c r="O191" s="101"/>
      <c r="P191" s="57"/>
      <c r="Q191" s="57"/>
      <c r="R191" s="57"/>
      <c r="S191" s="57"/>
      <c r="T191" s="57"/>
      <c r="U191" s="95"/>
    </row>
    <row r="192" spans="3:21" x14ac:dyDescent="0.25">
      <c r="C192" s="74"/>
      <c r="D192" s="109"/>
      <c r="E192" s="110"/>
      <c r="F192" s="17"/>
      <c r="G192" s="94"/>
      <c r="H192" s="94"/>
      <c r="I192" s="101"/>
      <c r="J192" s="57"/>
      <c r="K192" s="57"/>
      <c r="L192" s="57"/>
      <c r="M192" s="57"/>
      <c r="N192" s="57"/>
      <c r="O192" s="101"/>
      <c r="P192" s="57"/>
      <c r="Q192" s="57"/>
      <c r="R192" s="57"/>
      <c r="S192" s="57"/>
      <c r="T192" s="57"/>
      <c r="U192" s="95"/>
    </row>
    <row r="193" spans="3:37" x14ac:dyDescent="0.25">
      <c r="C193" s="74"/>
      <c r="D193" s="109"/>
      <c r="E193" s="110"/>
      <c r="F193" s="17"/>
      <c r="G193" s="94"/>
      <c r="H193" s="94"/>
      <c r="I193" s="101"/>
      <c r="J193" s="57"/>
      <c r="K193" s="57"/>
      <c r="L193" s="57"/>
      <c r="M193" s="57"/>
      <c r="N193" s="57"/>
      <c r="O193" s="101"/>
      <c r="P193" s="57"/>
      <c r="Q193" s="57"/>
      <c r="R193" s="57"/>
      <c r="S193" s="57"/>
      <c r="T193" s="57"/>
      <c r="U193" s="95"/>
    </row>
    <row r="194" spans="3:37" x14ac:dyDescent="0.25">
      <c r="C194" s="74"/>
      <c r="D194" s="109"/>
      <c r="E194" s="110"/>
      <c r="F194" s="17"/>
      <c r="G194" s="94"/>
      <c r="H194" s="94"/>
      <c r="I194" s="101"/>
      <c r="J194" s="57"/>
      <c r="K194" s="57"/>
      <c r="L194" s="57"/>
      <c r="M194" s="57"/>
      <c r="N194" s="57"/>
      <c r="O194" s="101"/>
      <c r="P194" s="57"/>
      <c r="Q194" s="57"/>
      <c r="R194" s="57"/>
      <c r="S194" s="57"/>
      <c r="T194" s="57"/>
      <c r="U194" s="95"/>
    </row>
    <row r="195" spans="3:37" x14ac:dyDescent="0.25">
      <c r="C195" s="74"/>
      <c r="D195" s="109"/>
      <c r="E195" s="110"/>
      <c r="F195" s="17"/>
      <c r="G195" s="94"/>
      <c r="H195" s="94"/>
      <c r="I195" s="101"/>
      <c r="J195" s="57"/>
      <c r="K195" s="57"/>
      <c r="L195" s="57"/>
      <c r="M195" s="57"/>
      <c r="N195" s="57"/>
      <c r="O195" s="101"/>
      <c r="P195" s="57"/>
      <c r="Q195" s="57"/>
      <c r="R195" s="57"/>
      <c r="S195" s="57"/>
      <c r="T195" s="57"/>
      <c r="U195" s="95"/>
    </row>
    <row r="196" spans="3:37" x14ac:dyDescent="0.25">
      <c r="C196" s="74"/>
      <c r="D196" s="109"/>
      <c r="E196" s="110"/>
      <c r="F196" s="17"/>
      <c r="G196" s="94"/>
      <c r="H196" s="94"/>
      <c r="I196" s="101"/>
      <c r="J196" s="57"/>
      <c r="K196" s="57"/>
      <c r="L196" s="57"/>
      <c r="M196" s="57"/>
      <c r="N196" s="57"/>
      <c r="O196" s="101"/>
      <c r="P196" s="57"/>
      <c r="Q196" s="57"/>
      <c r="R196" s="57"/>
      <c r="S196" s="57"/>
      <c r="T196" s="57"/>
      <c r="U196" s="95"/>
    </row>
    <row r="197" spans="3:37" x14ac:dyDescent="0.25">
      <c r="C197" s="74"/>
      <c r="D197" s="109"/>
      <c r="E197" s="110"/>
      <c r="F197" s="17"/>
      <c r="G197" s="94"/>
      <c r="H197" s="94"/>
      <c r="I197" s="101"/>
      <c r="J197" s="57"/>
      <c r="K197" s="57"/>
      <c r="L197" s="57"/>
      <c r="M197" s="57"/>
      <c r="N197" s="57"/>
      <c r="O197" s="101"/>
      <c r="P197" s="57"/>
      <c r="Q197" s="57"/>
      <c r="R197" s="57"/>
      <c r="S197" s="57"/>
      <c r="T197" s="57"/>
      <c r="U197" s="95"/>
    </row>
    <row r="198" spans="3:37" x14ac:dyDescent="0.25">
      <c r="C198" s="74"/>
      <c r="D198" s="109"/>
      <c r="E198" s="110"/>
      <c r="F198" s="17"/>
      <c r="G198" s="94"/>
      <c r="H198" s="94"/>
      <c r="I198" s="101"/>
      <c r="J198" s="57"/>
      <c r="K198" s="57"/>
      <c r="L198" s="57"/>
      <c r="M198" s="57"/>
      <c r="N198" s="57"/>
      <c r="O198" s="101"/>
      <c r="P198" s="57"/>
      <c r="Q198" s="57"/>
      <c r="R198" s="57"/>
      <c r="S198" s="57"/>
      <c r="T198" s="57"/>
      <c r="U198" s="95"/>
    </row>
    <row r="199" spans="3:37" x14ac:dyDescent="0.25">
      <c r="C199" s="74"/>
      <c r="D199" s="109"/>
      <c r="E199" s="110"/>
      <c r="F199" s="17"/>
      <c r="G199" s="94"/>
      <c r="H199" s="94"/>
      <c r="I199" s="101"/>
      <c r="J199" s="57"/>
      <c r="K199" s="57"/>
      <c r="L199" s="57"/>
      <c r="M199" s="57"/>
      <c r="N199" s="57"/>
      <c r="O199" s="101"/>
      <c r="P199" s="57"/>
      <c r="Q199" s="57"/>
      <c r="R199" s="57"/>
      <c r="S199" s="57"/>
      <c r="T199" s="57"/>
      <c r="U199" s="95"/>
    </row>
    <row r="200" spans="3:37" s="27" customFormat="1" ht="72" customHeight="1" x14ac:dyDescent="0.25">
      <c r="C200" s="27" t="s">
        <v>107</v>
      </c>
      <c r="AH200" s="28"/>
      <c r="AI200" s="28"/>
      <c r="AJ200" s="28"/>
      <c r="AK200" s="28"/>
    </row>
    <row r="208" spans="3:37" ht="33.75" customHeight="1" x14ac:dyDescent="0.25">
      <c r="C208" s="456" t="s">
        <v>60</v>
      </c>
      <c r="D208" s="456"/>
      <c r="E208" s="456"/>
      <c r="F208" s="456"/>
      <c r="G208" s="456"/>
      <c r="H208" s="456"/>
      <c r="I208" s="456"/>
    </row>
    <row r="209" spans="3:9" ht="20.100000000000001" customHeight="1" x14ac:dyDescent="0.25">
      <c r="C209" s="174"/>
      <c r="D209" s="467" t="s">
        <v>22</v>
      </c>
      <c r="E209" s="468"/>
      <c r="F209" s="469" t="s">
        <v>73</v>
      </c>
      <c r="G209" s="468"/>
      <c r="H209" s="469" t="s">
        <v>74</v>
      </c>
      <c r="I209" s="467"/>
    </row>
    <row r="210" spans="3:9" ht="20.100000000000001" customHeight="1" x14ac:dyDescent="0.25">
      <c r="C210" s="174"/>
      <c r="D210" s="70" t="s">
        <v>12</v>
      </c>
      <c r="E210" s="156" t="s">
        <v>11</v>
      </c>
      <c r="F210" s="70" t="s">
        <v>12</v>
      </c>
      <c r="G210" s="156" t="s">
        <v>11</v>
      </c>
      <c r="H210" s="70" t="s">
        <v>12</v>
      </c>
      <c r="I210" s="70" t="s">
        <v>11</v>
      </c>
    </row>
    <row r="211" spans="3:9" ht="18.95" customHeight="1" x14ac:dyDescent="0.25">
      <c r="C211" s="126" t="str">
        <f>'Talnagögn (eftir skuldb.)'!A38</f>
        <v>Eldsneytisbruni, staðbundinn iðnaður</v>
      </c>
      <c r="D211" s="67">
        <f>'Talnagögn (eftir skuldb.)'!$U$38</f>
        <v>7.6184954038819539</v>
      </c>
      <c r="E211" s="158">
        <f>D211/$D$214</f>
        <v>4.0630290807722545E-3</v>
      </c>
      <c r="F211" s="194">
        <f>'Talnagögn (eftir skuldb.)'!$U$38-'Talnagögn (eftir skuldb.)'!$T$38</f>
        <v>-2.8351429050192296</v>
      </c>
      <c r="G211" s="114">
        <f>'Talnagögn (eftir skuldb.)'!$U$38/'Talnagögn (eftir skuldb.)'!$T$38-1</f>
        <v>-0.27121111533054765</v>
      </c>
      <c r="H211" s="67">
        <f>'Talnagögn (eftir skuldb.)'!$U$38-'Talnagögn (eftir skuldb.)'!$D$38</f>
        <v>-23.619989515418045</v>
      </c>
      <c r="I211" s="115">
        <f>'Talnagögn (eftir skuldb.)'!$U$38/'Talnagögn (eftir skuldb.)'!$D$38-1</f>
        <v>-0.75611828091012712</v>
      </c>
    </row>
    <row r="212" spans="3:9" ht="18.95" customHeight="1" x14ac:dyDescent="0.25">
      <c r="C212" s="126" t="str">
        <f>'Talnagögn (eftir skuldb.)'!A39</f>
        <v>Kísil- og kísilmálmframleiðsla</v>
      </c>
      <c r="D212" s="67">
        <f>'Talnagögn (eftir skuldb.)'!$U$39</f>
        <v>513.25851857568762</v>
      </c>
      <c r="E212" s="121">
        <f t="shared" ref="E212:E214" si="2">D212/$D$214</f>
        <v>0.27372652687622695</v>
      </c>
      <c r="F212" s="112">
        <f>'Talnagögn (eftir skuldb.)'!$U$39-'Talnagögn (eftir skuldb.)'!$T$39</f>
        <v>41.213318786362379</v>
      </c>
      <c r="G212" s="212">
        <f>'Talnagögn (eftir skuldb.)'!$U$39/'Talnagögn (eftir skuldb.)'!$T$39-1</f>
        <v>8.7307992549772617E-2</v>
      </c>
      <c r="H212" s="67">
        <f>'Talnagögn (eftir skuldb.)'!$U$39-'Talnagögn (eftir skuldb.)'!$D$39</f>
        <v>136.4225885692876</v>
      </c>
      <c r="I212" s="115">
        <f>'Talnagögn (eftir skuldb.)'!$U$39/'Talnagögn (eftir skuldb.)'!$D$39-1</f>
        <v>0.36202118138514727</v>
      </c>
    </row>
    <row r="213" spans="3:9" ht="18.95" customHeight="1" x14ac:dyDescent="0.25">
      <c r="C213" s="128" t="str">
        <f>'Talnagögn (eftir skuldb.)'!A40</f>
        <v>Álframleiðsla</v>
      </c>
      <c r="D213" s="113">
        <f>'Talnagögn (eftir skuldb.)'!$U$40</f>
        <v>1354.2007303406649</v>
      </c>
      <c r="E213" s="121">
        <f t="shared" si="2"/>
        <v>0.72221044404300083</v>
      </c>
      <c r="F213" s="105">
        <f>'Talnagögn (eftir skuldb.)'!$U$40-'Talnagögn (eftir skuldb.)'!$T$40</f>
        <v>-6.8891131229165694</v>
      </c>
      <c r="G213" s="233">
        <f>'Talnagögn (eftir skuldb.)'!$U$40/'Talnagögn (eftir skuldb.)'!$T$40-1</f>
        <v>-5.0614683196708032E-3</v>
      </c>
      <c r="H213" s="113">
        <f>'Talnagögn (eftir skuldb.)'!$U$40-'Talnagögn (eftir skuldb.)'!$D$40</f>
        <v>909.39221417357771</v>
      </c>
      <c r="I213" s="119">
        <f>'Talnagögn (eftir skuldb.)'!$U$40/'Talnagögn (eftir skuldb.)'!$D$40-1</f>
        <v>2.0444577410743081</v>
      </c>
    </row>
    <row r="214" spans="3:9" ht="24.95" customHeight="1" x14ac:dyDescent="0.25">
      <c r="C214" s="117" t="s">
        <v>21</v>
      </c>
      <c r="D214" s="157">
        <f>'Talnagögn (eftir skuldb.)'!$U$41</f>
        <v>1875.0777443202344</v>
      </c>
      <c r="E214" s="123">
        <f t="shared" si="2"/>
        <v>1</v>
      </c>
      <c r="F214" s="122">
        <f>'Talnagögn (eftir skuldb.)'!$U$41-'Talnagögn (eftir skuldb.)'!$T$41</f>
        <v>31.489062758426371</v>
      </c>
      <c r="G214" s="130">
        <f>'Talnagögn (eftir skuldb.)'!$U$41/'Talnagögn (eftir skuldb.)'!$T$41-1</f>
        <v>1.708030813670991E-2</v>
      </c>
      <c r="H214" s="109">
        <f>'Talnagögn (eftir skuldb.)'!$U$41-'Talnagögn (eftir skuldb.)'!$D$41</f>
        <v>1022.1948132274472</v>
      </c>
      <c r="I214" s="125">
        <f>'Talnagögn (eftir skuldb.)'!$U$41/'Talnagögn (eftir skuldb.)'!$D$41-1</f>
        <v>1.1985171422269207</v>
      </c>
    </row>
    <row r="252" s="58" customFormat="1" ht="15.75" thickBot="1" x14ac:dyDescent="0.3"/>
    <row r="253" ht="15.75" thickTop="1" x14ac:dyDescent="0.25"/>
  </sheetData>
  <mergeCells count="28">
    <mergeCell ref="F106:G106"/>
    <mergeCell ref="H106:I106"/>
    <mergeCell ref="D106:E106"/>
    <mergeCell ref="D209:E209"/>
    <mergeCell ref="F209:G209"/>
    <mergeCell ref="H209:I209"/>
    <mergeCell ref="C100:Q100"/>
    <mergeCell ref="J63:K63"/>
    <mergeCell ref="J61:K61"/>
    <mergeCell ref="J62:K62"/>
    <mergeCell ref="D58:E58"/>
    <mergeCell ref="F58:G58"/>
    <mergeCell ref="C9:I9"/>
    <mergeCell ref="C57:I57"/>
    <mergeCell ref="C105:I105"/>
    <mergeCell ref="C208:I208"/>
    <mergeCell ref="M10:O10"/>
    <mergeCell ref="M13:N13"/>
    <mergeCell ref="M14:N14"/>
    <mergeCell ref="M12:N12"/>
    <mergeCell ref="M11:N11"/>
    <mergeCell ref="D10:E10"/>
    <mergeCell ref="F10:G10"/>
    <mergeCell ref="H10:I10"/>
    <mergeCell ref="H58:I58"/>
    <mergeCell ref="J58:L58"/>
    <mergeCell ref="J59:K59"/>
    <mergeCell ref="J60:K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B71E-9413-41F8-98D0-A81589ACD05A}">
  <sheetPr>
    <tabColor theme="3"/>
  </sheetPr>
  <dimension ref="A1:AX41"/>
  <sheetViews>
    <sheetView zoomScale="90" zoomScaleNormal="90" workbookViewId="0">
      <pane xSplit="3" ySplit="1" topLeftCell="D2" activePane="bottomRight" state="frozen"/>
      <selection pane="topRight" activeCell="H1" sqref="H1"/>
      <selection pane="bottomLeft" activeCell="A2" sqref="A2"/>
      <selection pane="bottomRight" activeCell="D17" sqref="D17"/>
    </sheetView>
  </sheetViews>
  <sheetFormatPr defaultRowHeight="15" x14ac:dyDescent="0.25"/>
  <cols>
    <col min="1" max="1" width="33" customWidth="1"/>
    <col min="2" max="2" width="21.33203125" customWidth="1"/>
    <col min="3" max="3" width="14" bestFit="1" customWidth="1"/>
    <col min="20" max="20" width="9.77734375" bestFit="1" customWidth="1"/>
    <col min="21" max="21" width="10" bestFit="1" customWidth="1"/>
  </cols>
  <sheetData>
    <row r="1" spans="1:49" s="228" customFormat="1" ht="45.75" customHeight="1" x14ac:dyDescent="0.25">
      <c r="D1" s="229">
        <v>2005</v>
      </c>
      <c r="E1" s="229">
        <v>2006</v>
      </c>
      <c r="F1" s="229">
        <v>2007</v>
      </c>
      <c r="G1" s="229">
        <v>2008</v>
      </c>
      <c r="H1" s="229">
        <v>2009</v>
      </c>
      <c r="I1" s="229">
        <v>2010</v>
      </c>
      <c r="J1" s="229">
        <v>2011</v>
      </c>
      <c r="K1" s="229">
        <v>2012</v>
      </c>
      <c r="L1" s="229">
        <v>2013</v>
      </c>
      <c r="M1" s="229">
        <v>2014</v>
      </c>
      <c r="N1" s="229">
        <v>2015</v>
      </c>
      <c r="O1" s="229">
        <v>2016</v>
      </c>
      <c r="P1" s="229">
        <v>2017</v>
      </c>
      <c r="Q1" s="229">
        <v>2018</v>
      </c>
      <c r="R1" s="229">
        <v>2019</v>
      </c>
      <c r="S1" s="229">
        <v>2020</v>
      </c>
      <c r="T1" s="229">
        <v>2021</v>
      </c>
      <c r="U1" s="229">
        <v>2022</v>
      </c>
      <c r="V1" s="229">
        <v>2023</v>
      </c>
      <c r="W1" s="229">
        <v>2024</v>
      </c>
      <c r="X1" s="229">
        <v>2025</v>
      </c>
      <c r="Y1" s="229">
        <v>2026</v>
      </c>
      <c r="Z1" s="229">
        <v>2027</v>
      </c>
      <c r="AA1" s="229">
        <v>2028</v>
      </c>
      <c r="AB1" s="229">
        <v>2029</v>
      </c>
      <c r="AC1" s="229">
        <v>2030</v>
      </c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</row>
    <row r="2" spans="1:49" s="153" customFormat="1" ht="45.75" customHeight="1" x14ac:dyDescent="0.25">
      <c r="A2" s="151" t="s">
        <v>93</v>
      </c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49" s="348" customFormat="1" ht="17.25" customHeight="1" x14ac:dyDescent="0.2">
      <c r="A3" s="350" t="s">
        <v>27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49"/>
      <c r="W3" s="349"/>
    </row>
    <row r="4" spans="1:49" s="54" customFormat="1" ht="17.25" customHeight="1" x14ac:dyDescent="0.25">
      <c r="A4" s="41" t="s">
        <v>56</v>
      </c>
      <c r="B4" s="41"/>
      <c r="C4" s="42" t="s">
        <v>133</v>
      </c>
      <c r="D4" s="41">
        <v>852.8829310927872</v>
      </c>
      <c r="E4" s="41">
        <v>1273.7572023640969</v>
      </c>
      <c r="F4" s="41">
        <v>1414.5983388630546</v>
      </c>
      <c r="G4" s="41">
        <v>1931.1151277677468</v>
      </c>
      <c r="H4" s="41">
        <v>1764.1449942061058</v>
      </c>
      <c r="I4" s="41">
        <v>1783.4334517036384</v>
      </c>
      <c r="J4" s="41">
        <v>1680.8912393316</v>
      </c>
      <c r="K4" s="41">
        <v>1754.8609910767771</v>
      </c>
      <c r="L4" s="41">
        <v>1771.0008677179781</v>
      </c>
      <c r="M4" s="41">
        <v>1744.9715736278213</v>
      </c>
      <c r="N4" s="41">
        <v>1801.5981907139039</v>
      </c>
      <c r="O4" s="41">
        <v>1771.6683497563383</v>
      </c>
      <c r="P4" s="41">
        <v>1824.7934949065466</v>
      </c>
      <c r="Q4" s="41">
        <v>1846.9543490538745</v>
      </c>
      <c r="R4" s="41">
        <v>1802.8861236605896</v>
      </c>
      <c r="S4" s="41">
        <v>1770.3866457865277</v>
      </c>
      <c r="T4" s="41">
        <v>1843.588681561808</v>
      </c>
      <c r="U4" s="41">
        <v>1875.0777443202344</v>
      </c>
      <c r="V4" s="53"/>
      <c r="W4" s="53"/>
    </row>
    <row r="5" spans="1:49" s="54" customFormat="1" ht="17.25" customHeight="1" x14ac:dyDescent="0.25">
      <c r="A5" s="41" t="s">
        <v>15</v>
      </c>
      <c r="B5" s="41" t="s">
        <v>78</v>
      </c>
      <c r="C5" s="42" t="s">
        <v>133</v>
      </c>
      <c r="D5" s="41">
        <v>26.007138153333333</v>
      </c>
      <c r="E5" s="41">
        <v>28.138312839999998</v>
      </c>
      <c r="F5" s="41">
        <v>22.051151063333332</v>
      </c>
      <c r="G5" s="41">
        <v>26.235003593333332</v>
      </c>
      <c r="H5" s="41">
        <v>21.786911006666664</v>
      </c>
      <c r="I5" s="41">
        <v>21.137412779999998</v>
      </c>
      <c r="J5" s="41">
        <v>20.279152960000001</v>
      </c>
      <c r="K5" s="41">
        <v>20.86468747</v>
      </c>
      <c r="L5" s="41">
        <v>19.615938723333336</v>
      </c>
      <c r="M5" s="41">
        <v>19.549418533333334</v>
      </c>
      <c r="N5" s="41">
        <v>20.441658636666666</v>
      </c>
      <c r="O5" s="41">
        <v>22.574404196666666</v>
      </c>
      <c r="P5" s="41">
        <v>22.95845761</v>
      </c>
      <c r="Q5" s="41">
        <v>24.583191306666667</v>
      </c>
      <c r="R5" s="41">
        <v>27.755915457878668</v>
      </c>
      <c r="S5" s="41">
        <v>13.1457037426</v>
      </c>
      <c r="T5" s="41">
        <v>20.735413380000001</v>
      </c>
      <c r="U5" s="41">
        <v>24.085325513333334</v>
      </c>
      <c r="V5" s="53"/>
      <c r="W5" s="53"/>
    </row>
    <row r="6" spans="1:49" s="54" customFormat="1" ht="17.25" customHeight="1" x14ac:dyDescent="0.25">
      <c r="A6" s="41" t="s">
        <v>61</v>
      </c>
      <c r="B6" s="41"/>
      <c r="C6" s="42" t="s">
        <v>133</v>
      </c>
      <c r="D6" s="41">
        <f>D16</f>
        <v>3142.8751512611457</v>
      </c>
      <c r="E6" s="41">
        <f t="shared" ref="E6:U6" si="0">E16</f>
        <v>3276.7383215499831</v>
      </c>
      <c r="F6" s="41">
        <f t="shared" si="0"/>
        <v>3447.4560789461557</v>
      </c>
      <c r="G6" s="41">
        <f t="shared" si="0"/>
        <v>3309.0155839102026</v>
      </c>
      <c r="H6" s="41">
        <f t="shared" si="0"/>
        <v>3179.9792567470572</v>
      </c>
      <c r="I6" s="41">
        <f t="shared" si="0"/>
        <v>3062.2891237499907</v>
      </c>
      <c r="J6" s="41">
        <f t="shared" si="0"/>
        <v>2953.2089252041401</v>
      </c>
      <c r="K6" s="41">
        <f t="shared" si="0"/>
        <v>2872.2449320561636</v>
      </c>
      <c r="L6" s="41">
        <f t="shared" si="0"/>
        <v>2853.9272369327764</v>
      </c>
      <c r="M6" s="41">
        <f t="shared" si="0"/>
        <v>2887.0569130316007</v>
      </c>
      <c r="N6" s="41">
        <f t="shared" si="0"/>
        <v>2910.83809770685</v>
      </c>
      <c r="O6" s="41">
        <f t="shared" si="0"/>
        <v>2892.1840787430851</v>
      </c>
      <c r="P6" s="41">
        <f t="shared" si="0"/>
        <v>2924.4207365221532</v>
      </c>
      <c r="Q6" s="41">
        <f t="shared" si="0"/>
        <v>2955.4010899641371</v>
      </c>
      <c r="R6" s="41">
        <f t="shared" si="0"/>
        <v>2856.6669818626187</v>
      </c>
      <c r="S6" s="41">
        <f t="shared" si="0"/>
        <v>2711.1030914099374</v>
      </c>
      <c r="T6" s="41">
        <f t="shared" si="0"/>
        <v>2766.5537406475478</v>
      </c>
      <c r="U6" s="41">
        <f t="shared" si="0"/>
        <v>2766.9454514589133</v>
      </c>
      <c r="V6" s="53"/>
      <c r="W6" s="53"/>
    </row>
    <row r="7" spans="1:49" s="54" customFormat="1" ht="17.25" customHeight="1" x14ac:dyDescent="0.25">
      <c r="A7" s="41" t="s">
        <v>7</v>
      </c>
      <c r="B7" s="41"/>
      <c r="C7" s="42" t="s">
        <v>133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3"/>
      <c r="W7" s="53"/>
    </row>
    <row r="8" spans="1:49" s="56" customFormat="1" ht="17.25" customHeight="1" x14ac:dyDescent="0.25">
      <c r="A8" s="43" t="s">
        <v>28</v>
      </c>
      <c r="B8" s="43"/>
      <c r="C8" s="42" t="s">
        <v>133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55"/>
      <c r="W8" s="55"/>
    </row>
    <row r="9" spans="1:49" s="56" customFormat="1" ht="17.25" customHeight="1" x14ac:dyDescent="0.25">
      <c r="A9" s="43" t="s">
        <v>29</v>
      </c>
      <c r="B9" s="43"/>
      <c r="C9" s="42" t="s">
        <v>133</v>
      </c>
      <c r="D9" s="43">
        <v>4021.7652205072663</v>
      </c>
      <c r="E9" s="43">
        <v>4578.6338367540802</v>
      </c>
      <c r="F9" s="43">
        <v>4884.1055688725437</v>
      </c>
      <c r="G9" s="43">
        <v>5266.3657152712831</v>
      </c>
      <c r="H9" s="43">
        <v>4965.9111619598298</v>
      </c>
      <c r="I9" s="43">
        <v>4866.8599882336293</v>
      </c>
      <c r="J9" s="43">
        <v>4654.37931749574</v>
      </c>
      <c r="K9" s="43">
        <v>4647.9706106029407</v>
      </c>
      <c r="L9" s="43">
        <v>4644.5440433740878</v>
      </c>
      <c r="M9" s="43">
        <v>4651.5779051927557</v>
      </c>
      <c r="N9" s="43">
        <v>4732.8779470574209</v>
      </c>
      <c r="O9" s="43">
        <v>4686.4268326960901</v>
      </c>
      <c r="P9" s="43">
        <v>4772.1726890386999</v>
      </c>
      <c r="Q9" s="43">
        <v>4826.9386303246783</v>
      </c>
      <c r="R9" s="43">
        <v>4687.3090209810871</v>
      </c>
      <c r="S9" s="43">
        <v>4494.6354409390651</v>
      </c>
      <c r="T9" s="43">
        <v>4630.8778355893555</v>
      </c>
      <c r="U9" s="43">
        <v>4666.1085212924809</v>
      </c>
      <c r="V9" s="55"/>
      <c r="W9" s="55"/>
    </row>
    <row r="10" spans="1:49" s="47" customFormat="1" ht="45.75" customHeight="1" x14ac:dyDescent="0.25">
      <c r="A10" s="150" t="s">
        <v>92</v>
      </c>
      <c r="B10" s="150"/>
      <c r="C10" s="150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49" s="353" customFormat="1" ht="18.75" x14ac:dyDescent="0.25">
      <c r="A11" s="354" t="str">
        <f>$A$3</f>
        <v>Söguleg losun</v>
      </c>
      <c r="B11" s="351"/>
      <c r="C11" s="351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</row>
    <row r="12" spans="1:49" s="44" customFormat="1" x14ac:dyDescent="0.25">
      <c r="A12" s="41" t="s">
        <v>10</v>
      </c>
      <c r="B12" s="41" t="s">
        <v>99</v>
      </c>
      <c r="C12" s="42" t="s">
        <v>133</v>
      </c>
      <c r="D12" s="41">
        <v>2101.2296630472142</v>
      </c>
      <c r="E12" s="41">
        <v>2168.0630816037738</v>
      </c>
      <c r="F12" s="41">
        <v>2315.4909927106819</v>
      </c>
      <c r="G12" s="41">
        <v>2183.5669875685908</v>
      </c>
      <c r="H12" s="41">
        <v>2095.0870317685326</v>
      </c>
      <c r="I12" s="41">
        <v>1983.746504973305</v>
      </c>
      <c r="J12" s="41">
        <v>1862.6574304517819</v>
      </c>
      <c r="K12" s="41">
        <v>1819.0185659183041</v>
      </c>
      <c r="L12" s="41">
        <v>1789.5325878654312</v>
      </c>
      <c r="M12" s="41">
        <v>1781.3717914689726</v>
      </c>
      <c r="N12" s="41">
        <v>1825.4323869320156</v>
      </c>
      <c r="O12" s="41">
        <v>1794.0118237413083</v>
      </c>
      <c r="P12" s="41">
        <v>1836.3719515806265</v>
      </c>
      <c r="Q12" s="41">
        <v>1874.4068278082329</v>
      </c>
      <c r="R12" s="41">
        <v>1815.377177980635</v>
      </c>
      <c r="S12" s="41">
        <v>1643.5967941036047</v>
      </c>
      <c r="T12" s="41">
        <v>1732.856106161769</v>
      </c>
      <c r="U12" s="41">
        <v>1787.6394047605829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</row>
    <row r="13" spans="1:49" s="44" customFormat="1" x14ac:dyDescent="0.25">
      <c r="A13" s="41" t="s">
        <v>57</v>
      </c>
      <c r="B13" s="41" t="s">
        <v>100</v>
      </c>
      <c r="C13" s="42" t="s">
        <v>133</v>
      </c>
      <c r="D13" s="41">
        <v>128.84860532302389</v>
      </c>
      <c r="E13" s="41">
        <v>146.14869461976468</v>
      </c>
      <c r="F13" s="41">
        <v>149.33701269891003</v>
      </c>
      <c r="G13" s="41">
        <v>143.8883958244287</v>
      </c>
      <c r="H13" s="41">
        <v>122.99303966300045</v>
      </c>
      <c r="I13" s="41">
        <v>134.2213341262318</v>
      </c>
      <c r="J13" s="41">
        <v>167.45339453773045</v>
      </c>
      <c r="K13" s="41">
        <v>155.68552960558554</v>
      </c>
      <c r="L13" s="41">
        <v>183.44707852920465</v>
      </c>
      <c r="M13" s="41">
        <v>180.67836559947091</v>
      </c>
      <c r="N13" s="41">
        <v>172.25893889398003</v>
      </c>
      <c r="O13" s="41">
        <v>188.959890428177</v>
      </c>
      <c r="P13" s="41">
        <v>180.50865285747477</v>
      </c>
      <c r="Q13" s="41">
        <v>201.02172140236644</v>
      </c>
      <c r="R13" s="41">
        <v>210.48025137473883</v>
      </c>
      <c r="S13" s="41">
        <v>215.43528194468536</v>
      </c>
      <c r="T13" s="41">
        <v>179.17321229588015</v>
      </c>
      <c r="U13" s="41">
        <v>149.73727035433717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 s="44" customFormat="1" x14ac:dyDescent="0.25">
      <c r="A14" s="41" t="s">
        <v>8</v>
      </c>
      <c r="B14" s="41"/>
      <c r="C14" s="42" t="s">
        <v>133</v>
      </c>
      <c r="D14" s="41">
        <v>602.86344398557401</v>
      </c>
      <c r="E14" s="41">
        <v>628.99801004142182</v>
      </c>
      <c r="F14" s="41">
        <v>645.64616123376152</v>
      </c>
      <c r="G14" s="41">
        <v>662.09285185762803</v>
      </c>
      <c r="H14" s="41">
        <v>652.32028420570919</v>
      </c>
      <c r="I14" s="41">
        <v>638.36797057076831</v>
      </c>
      <c r="J14" s="41">
        <v>636.33558718739607</v>
      </c>
      <c r="K14" s="41">
        <v>631.12512716457616</v>
      </c>
      <c r="L14" s="41">
        <v>615.26754561432585</v>
      </c>
      <c r="M14" s="41">
        <v>659.32271317190327</v>
      </c>
      <c r="N14" s="41">
        <v>648.48705591277417</v>
      </c>
      <c r="O14" s="41">
        <v>648.32608830684535</v>
      </c>
      <c r="P14" s="41">
        <v>649.08800972621657</v>
      </c>
      <c r="Q14" s="41">
        <v>626.23321487442342</v>
      </c>
      <c r="R14" s="41">
        <v>608.76826988547066</v>
      </c>
      <c r="S14" s="41">
        <v>607.96911417533988</v>
      </c>
      <c r="T14" s="41">
        <v>611.8550339117304</v>
      </c>
      <c r="U14" s="41">
        <v>595.98194997545465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</row>
    <row r="15" spans="1:49" s="44" customFormat="1" x14ac:dyDescent="0.25">
      <c r="A15" s="41" t="s">
        <v>6</v>
      </c>
      <c r="B15" s="41"/>
      <c r="C15" s="42" t="s">
        <v>133</v>
      </c>
      <c r="D15" s="41">
        <v>309.93343890533362</v>
      </c>
      <c r="E15" s="41">
        <v>333.52853528502351</v>
      </c>
      <c r="F15" s="41">
        <v>336.9819123028023</v>
      </c>
      <c r="G15" s="41">
        <v>319.46734865955449</v>
      </c>
      <c r="H15" s="41">
        <v>309.57890110981458</v>
      </c>
      <c r="I15" s="41">
        <v>305.95331407968587</v>
      </c>
      <c r="J15" s="41">
        <v>286.76251302723171</v>
      </c>
      <c r="K15" s="41">
        <v>266.41570936769756</v>
      </c>
      <c r="L15" s="41">
        <v>265.68002492381487</v>
      </c>
      <c r="M15" s="41">
        <v>265.68404279125383</v>
      </c>
      <c r="N15" s="41">
        <v>264.65971596808083</v>
      </c>
      <c r="O15" s="41">
        <v>260.88627626675469</v>
      </c>
      <c r="P15" s="41">
        <v>258.45212235783606</v>
      </c>
      <c r="Q15" s="41">
        <v>253.73932587911446</v>
      </c>
      <c r="R15" s="41">
        <v>222.04128262177434</v>
      </c>
      <c r="S15" s="41">
        <v>244.10190118630769</v>
      </c>
      <c r="T15" s="41">
        <v>242.66938827816784</v>
      </c>
      <c r="U15" s="41">
        <v>233.58682636853763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</row>
    <row r="16" spans="1:49" s="45" customFormat="1" x14ac:dyDescent="0.25">
      <c r="A16" s="43" t="s">
        <v>21</v>
      </c>
      <c r="B16" s="43"/>
      <c r="C16" s="42" t="s">
        <v>133</v>
      </c>
      <c r="D16" s="43">
        <v>3142.8751512611457</v>
      </c>
      <c r="E16" s="43">
        <v>3276.7383215499831</v>
      </c>
      <c r="F16" s="43">
        <v>3447.4560789461557</v>
      </c>
      <c r="G16" s="43">
        <v>3309.0155839102026</v>
      </c>
      <c r="H16" s="43">
        <v>3179.9792567470572</v>
      </c>
      <c r="I16" s="43">
        <v>3062.2891237499907</v>
      </c>
      <c r="J16" s="43">
        <v>2953.2089252041401</v>
      </c>
      <c r="K16" s="43">
        <v>2872.2449320561636</v>
      </c>
      <c r="L16" s="43">
        <v>2853.9272369327764</v>
      </c>
      <c r="M16" s="43">
        <v>2887.0569130316007</v>
      </c>
      <c r="N16" s="43">
        <v>2910.83809770685</v>
      </c>
      <c r="O16" s="43">
        <v>2892.1840787430851</v>
      </c>
      <c r="P16" s="43">
        <v>2924.4207365221532</v>
      </c>
      <c r="Q16" s="43">
        <v>2955.4010899641371</v>
      </c>
      <c r="R16" s="43">
        <v>2856.6669818626187</v>
      </c>
      <c r="S16" s="43">
        <v>2711.1030914099374</v>
      </c>
      <c r="T16" s="43">
        <v>2766.5537406475478</v>
      </c>
      <c r="U16" s="43">
        <v>2766.9454514589133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</row>
    <row r="17" spans="1:50" s="426" customFormat="1" ht="27.95" customHeight="1" x14ac:dyDescent="0.25">
      <c r="A17" s="420" t="s">
        <v>202</v>
      </c>
      <c r="B17" s="421" t="s">
        <v>203</v>
      </c>
      <c r="C17" s="421"/>
      <c r="D17" s="422">
        <v>3109.3290000000002</v>
      </c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4"/>
      <c r="V17" s="425"/>
      <c r="W17" s="425"/>
      <c r="X17" s="425"/>
      <c r="Y17" s="425"/>
      <c r="Z17" s="425"/>
      <c r="AA17" s="425"/>
      <c r="AB17" s="425"/>
      <c r="AC17" s="425"/>
      <c r="AD17" s="425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</row>
    <row r="18" spans="1:50" s="47" customFormat="1" ht="45.75" customHeight="1" x14ac:dyDescent="0.25">
      <c r="A18" s="470" t="s">
        <v>117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</row>
    <row r="19" spans="1:50" s="353" customFormat="1" ht="18.75" x14ac:dyDescent="0.25">
      <c r="A19" s="354" t="str">
        <f>$A$11</f>
        <v>Söguleg losun</v>
      </c>
      <c r="B19" s="351"/>
      <c r="C19" s="351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</row>
    <row r="20" spans="1:50" s="44" customFormat="1" x14ac:dyDescent="0.25">
      <c r="A20" s="41" t="s">
        <v>14</v>
      </c>
      <c r="B20" s="41"/>
      <c r="C20" s="42" t="s">
        <v>133</v>
      </c>
      <c r="D20" s="41">
        <f>SUM(D21:D24)</f>
        <v>774.95470613780287</v>
      </c>
      <c r="E20" s="41">
        <f t="shared" ref="E20:U20" si="1">SUM(E21:E24)</f>
        <v>883.41144498170718</v>
      </c>
      <c r="F20" s="41">
        <f t="shared" si="1"/>
        <v>914.91713253634725</v>
      </c>
      <c r="G20" s="41">
        <f t="shared" si="1"/>
        <v>861.17776940530962</v>
      </c>
      <c r="H20" s="41">
        <f t="shared" si="1"/>
        <v>861.96894493001867</v>
      </c>
      <c r="I20" s="41">
        <f t="shared" si="1"/>
        <v>814.45229993916655</v>
      </c>
      <c r="J20" s="41">
        <f t="shared" si="1"/>
        <v>796.0575165531028</v>
      </c>
      <c r="K20" s="41">
        <f t="shared" si="1"/>
        <v>790.6124162300797</v>
      </c>
      <c r="L20" s="41">
        <f t="shared" si="1"/>
        <v>805.0800900793148</v>
      </c>
      <c r="M20" s="41">
        <f t="shared" si="1"/>
        <v>804.19579774012311</v>
      </c>
      <c r="N20" s="41">
        <f t="shared" si="1"/>
        <v>826.79352678517716</v>
      </c>
      <c r="O20" s="41">
        <f t="shared" si="1"/>
        <v>901.9003205985739</v>
      </c>
      <c r="P20" s="41">
        <f t="shared" si="1"/>
        <v>951.54293739803609</v>
      </c>
      <c r="Q20" s="41">
        <f t="shared" si="1"/>
        <v>977.06341853400272</v>
      </c>
      <c r="R20" s="41">
        <f t="shared" si="1"/>
        <v>956.72584353009074</v>
      </c>
      <c r="S20" s="41">
        <f t="shared" si="1"/>
        <v>830.5811480636213</v>
      </c>
      <c r="T20" s="41">
        <f t="shared" si="1"/>
        <v>859.59329867083193</v>
      </c>
      <c r="U20" s="41">
        <f t="shared" si="1"/>
        <v>925.60832287035737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</row>
    <row r="21" spans="1:50" s="281" customFormat="1" ht="11.25" x14ac:dyDescent="0.2">
      <c r="A21" s="300" t="s">
        <v>85</v>
      </c>
      <c r="B21" s="300"/>
      <c r="C21" s="279" t="s">
        <v>147</v>
      </c>
      <c r="D21" s="300">
        <v>576.84508928023104</v>
      </c>
      <c r="E21" s="300">
        <v>586.6833821751211</v>
      </c>
      <c r="F21" s="300">
        <v>597.22032675328001</v>
      </c>
      <c r="G21" s="300">
        <v>586.56719402800866</v>
      </c>
      <c r="H21" s="300">
        <v>576.14070665338102</v>
      </c>
      <c r="I21" s="300">
        <v>577.05755422771836</v>
      </c>
      <c r="J21" s="300">
        <v>580.01290105739804</v>
      </c>
      <c r="K21" s="300">
        <v>562.3822927899123</v>
      </c>
      <c r="L21" s="300">
        <v>555.73621331544473</v>
      </c>
      <c r="M21" s="300">
        <v>531.00951124210292</v>
      </c>
      <c r="N21" s="300">
        <v>527.12905331152444</v>
      </c>
      <c r="O21" s="300">
        <v>587.6013961451381</v>
      </c>
      <c r="P21" s="300">
        <v>657.16813506988217</v>
      </c>
      <c r="Q21" s="300">
        <v>696.5570832564473</v>
      </c>
      <c r="R21" s="300">
        <v>654.92214554751581</v>
      </c>
      <c r="S21" s="300">
        <v>560.04604083292975</v>
      </c>
      <c r="T21" s="300">
        <v>546.64292255684234</v>
      </c>
      <c r="U21" s="300">
        <v>580.48216768494422</v>
      </c>
    </row>
    <row r="22" spans="1:50" s="281" customFormat="1" ht="11.25" x14ac:dyDescent="0.2">
      <c r="A22" s="300" t="s">
        <v>86</v>
      </c>
      <c r="B22" s="300"/>
      <c r="C22" s="279" t="s">
        <v>147</v>
      </c>
      <c r="D22" s="300">
        <v>52.803509626746802</v>
      </c>
      <c r="E22" s="300">
        <v>85.629836102705809</v>
      </c>
      <c r="F22" s="300">
        <v>99.871589192607686</v>
      </c>
      <c r="G22" s="300">
        <v>99.742174865218416</v>
      </c>
      <c r="H22" s="300">
        <v>88.542475788184859</v>
      </c>
      <c r="I22" s="300">
        <v>93.924477387415664</v>
      </c>
      <c r="J22" s="300">
        <v>99.817294019648216</v>
      </c>
      <c r="K22" s="300">
        <v>96.74434483271969</v>
      </c>
      <c r="L22" s="300">
        <v>92.760856330681975</v>
      </c>
      <c r="M22" s="300">
        <v>80.564387806113928</v>
      </c>
      <c r="N22" s="300">
        <v>74.714628700075636</v>
      </c>
      <c r="O22" s="300">
        <v>87.558456280530962</v>
      </c>
      <c r="P22" s="300">
        <v>83.506150029914409</v>
      </c>
      <c r="Q22" s="300">
        <v>71.453498995366459</v>
      </c>
      <c r="R22" s="300">
        <v>89.13706289123958</v>
      </c>
      <c r="S22" s="300">
        <v>87.456772468621736</v>
      </c>
      <c r="T22" s="300">
        <v>94.522784333300507</v>
      </c>
      <c r="U22" s="300">
        <v>102.94475351307777</v>
      </c>
    </row>
    <row r="23" spans="1:50" s="281" customFormat="1" ht="11.25" x14ac:dyDescent="0.2">
      <c r="A23" s="300" t="s">
        <v>87</v>
      </c>
      <c r="B23" s="300"/>
      <c r="C23" s="279" t="s">
        <v>147</v>
      </c>
      <c r="D23" s="300">
        <v>141.85846451003536</v>
      </c>
      <c r="E23" s="300">
        <v>205.31997120130282</v>
      </c>
      <c r="F23" s="300">
        <v>210.29806191518469</v>
      </c>
      <c r="G23" s="300">
        <v>166.11686611253495</v>
      </c>
      <c r="H23" s="300">
        <v>187.99246858946074</v>
      </c>
      <c r="I23" s="300">
        <v>134.0745626125329</v>
      </c>
      <c r="J23" s="300">
        <v>106.93163043168033</v>
      </c>
      <c r="K23" s="300">
        <v>122.00089351493756</v>
      </c>
      <c r="L23" s="300">
        <v>147.18336446924255</v>
      </c>
      <c r="M23" s="300">
        <v>183.17121283140824</v>
      </c>
      <c r="N23" s="300">
        <v>215.29339939425483</v>
      </c>
      <c r="O23" s="300">
        <v>216.51833419894641</v>
      </c>
      <c r="P23" s="300">
        <v>206.26549645954557</v>
      </c>
      <c r="Q23" s="300">
        <v>200.8689526683915</v>
      </c>
      <c r="R23" s="300">
        <v>210.99126327581757</v>
      </c>
      <c r="S23" s="300">
        <v>181.79185651541934</v>
      </c>
      <c r="T23" s="300">
        <v>217.29098597594589</v>
      </c>
      <c r="U23" s="300">
        <v>240.94577934725046</v>
      </c>
    </row>
    <row r="24" spans="1:50" s="355" customFormat="1" ht="11.25" x14ac:dyDescent="0.2">
      <c r="A24" s="357" t="s">
        <v>88</v>
      </c>
      <c r="B24" s="356"/>
      <c r="C24" s="279" t="s">
        <v>147</v>
      </c>
      <c r="D24" s="356">
        <v>3.4476427207896054</v>
      </c>
      <c r="E24" s="356">
        <v>5.778255502577478</v>
      </c>
      <c r="F24" s="356">
        <v>7.527154675274903</v>
      </c>
      <c r="G24" s="356">
        <v>8.7515343995475661</v>
      </c>
      <c r="H24" s="356">
        <v>9.2932938989919904</v>
      </c>
      <c r="I24" s="356">
        <v>9.3957057114997156</v>
      </c>
      <c r="J24" s="356">
        <v>9.2956910443761824</v>
      </c>
      <c r="K24" s="356">
        <v>9.4848850925101171</v>
      </c>
      <c r="L24" s="356">
        <v>9.3996559639455981</v>
      </c>
      <c r="M24" s="356">
        <v>9.4506858604981101</v>
      </c>
      <c r="N24" s="356">
        <v>9.6564453793222693</v>
      </c>
      <c r="O24" s="356">
        <v>10.222133973958453</v>
      </c>
      <c r="P24" s="356">
        <v>4.6031558386938558</v>
      </c>
      <c r="Q24" s="356">
        <v>8.1838836137974837</v>
      </c>
      <c r="R24" s="356">
        <v>1.6753718155178188</v>
      </c>
      <c r="S24" s="356">
        <v>1.2864782466505322</v>
      </c>
      <c r="T24" s="356">
        <v>1.1366058047432801</v>
      </c>
      <c r="U24" s="356">
        <v>1.2356223250849014</v>
      </c>
    </row>
    <row r="25" spans="1:50" s="44" customFormat="1" x14ac:dyDescent="0.25">
      <c r="A25" s="41" t="s">
        <v>13</v>
      </c>
      <c r="B25" s="41"/>
      <c r="C25" s="42" t="s">
        <v>133</v>
      </c>
      <c r="D25" s="41">
        <v>742.27579695757936</v>
      </c>
      <c r="E25" s="41">
        <v>676.16624793131371</v>
      </c>
      <c r="F25" s="41">
        <v>768.90031104164586</v>
      </c>
      <c r="G25" s="41">
        <v>706.67813037021858</v>
      </c>
      <c r="H25" s="41">
        <v>762.70393720745039</v>
      </c>
      <c r="I25" s="41">
        <v>726.56824505484042</v>
      </c>
      <c r="J25" s="41">
        <v>657.20260984912954</v>
      </c>
      <c r="K25" s="41">
        <v>651.37378056662806</v>
      </c>
      <c r="L25" s="41">
        <v>614.72353826059737</v>
      </c>
      <c r="M25" s="41">
        <v>606.24731041801465</v>
      </c>
      <c r="N25" s="41">
        <v>621.21740588116916</v>
      </c>
      <c r="O25" s="41">
        <v>518.76690503112491</v>
      </c>
      <c r="P25" s="41">
        <v>530.38142924834813</v>
      </c>
      <c r="Q25" s="41">
        <v>546.90019133575004</v>
      </c>
      <c r="R25" s="41">
        <v>518.36261174209733</v>
      </c>
      <c r="S25" s="41">
        <v>509.49421478812258</v>
      </c>
      <c r="T25" s="41">
        <v>569.41865140399079</v>
      </c>
      <c r="U25" s="41">
        <v>481.51547449283527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50" s="44" customFormat="1" x14ac:dyDescent="0.25">
      <c r="A26" s="41" t="s">
        <v>8</v>
      </c>
      <c r="B26" s="41"/>
      <c r="C26" s="42" t="s">
        <v>133</v>
      </c>
      <c r="D26" s="41">
        <v>602.86344398557401</v>
      </c>
      <c r="E26" s="41">
        <v>628.99801004142182</v>
      </c>
      <c r="F26" s="41">
        <v>645.64616123376152</v>
      </c>
      <c r="G26" s="41">
        <v>662.09285185762803</v>
      </c>
      <c r="H26" s="41">
        <v>652.32028420570919</v>
      </c>
      <c r="I26" s="41">
        <v>638.36797057076831</v>
      </c>
      <c r="J26" s="41">
        <v>636.33558718739607</v>
      </c>
      <c r="K26" s="41">
        <v>631.12512716457616</v>
      </c>
      <c r="L26" s="41">
        <v>615.26754561432585</v>
      </c>
      <c r="M26" s="41">
        <v>659.32271317190327</v>
      </c>
      <c r="N26" s="41">
        <v>648.48705591277417</v>
      </c>
      <c r="O26" s="41">
        <v>648.32608830684535</v>
      </c>
      <c r="P26" s="41">
        <v>649.08800972621657</v>
      </c>
      <c r="Q26" s="41">
        <v>626.23321487442342</v>
      </c>
      <c r="R26" s="41">
        <v>608.76826988547066</v>
      </c>
      <c r="S26" s="41">
        <v>607.96911417533988</v>
      </c>
      <c r="T26" s="41">
        <v>611.8550339117304</v>
      </c>
      <c r="U26" s="41">
        <v>595.98194997545465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50" s="44" customFormat="1" x14ac:dyDescent="0.25">
      <c r="A27" s="41" t="s">
        <v>44</v>
      </c>
      <c r="B27" s="41"/>
      <c r="C27" s="42" t="s">
        <v>133</v>
      </c>
      <c r="D27" s="41">
        <v>284.27524446336309</v>
      </c>
      <c r="E27" s="41">
        <v>309.12791083284816</v>
      </c>
      <c r="F27" s="41">
        <v>308.41348388247781</v>
      </c>
      <c r="G27" s="41">
        <v>293.40731445986154</v>
      </c>
      <c r="H27" s="41">
        <v>284.08345571390225</v>
      </c>
      <c r="I27" s="41">
        <v>280.73236566218839</v>
      </c>
      <c r="J27" s="41">
        <v>260.16663793855463</v>
      </c>
      <c r="K27" s="41">
        <v>238.16083773719421</v>
      </c>
      <c r="L27" s="41">
        <v>238.33785061375616</v>
      </c>
      <c r="M27" s="41">
        <v>236.86311746549652</v>
      </c>
      <c r="N27" s="41">
        <v>233.85824122006511</v>
      </c>
      <c r="O27" s="41">
        <v>231.16905586739034</v>
      </c>
      <c r="P27" s="41">
        <v>227.04115065265066</v>
      </c>
      <c r="Q27" s="41">
        <v>221.931189308287</v>
      </c>
      <c r="R27" s="41">
        <v>189.20273605242676</v>
      </c>
      <c r="S27" s="41">
        <v>213.22095902372365</v>
      </c>
      <c r="T27" s="41">
        <v>209.3561194568598</v>
      </c>
      <c r="U27" s="41">
        <v>200.22350197723023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50" s="44" customFormat="1" x14ac:dyDescent="0.25">
      <c r="A28" s="41" t="s">
        <v>58</v>
      </c>
      <c r="B28" s="41"/>
      <c r="C28" s="42" t="s">
        <v>133</v>
      </c>
      <c r="D28" s="41">
        <v>57.201241406144838</v>
      </c>
      <c r="E28" s="41">
        <v>66.268728117954964</v>
      </c>
      <c r="F28" s="41">
        <v>66.94139885551283</v>
      </c>
      <c r="G28" s="41">
        <v>65.619674949677176</v>
      </c>
      <c r="H28" s="41">
        <v>78.829435222958907</v>
      </c>
      <c r="I28" s="41">
        <v>106.87546228501043</v>
      </c>
      <c r="J28" s="41">
        <v>131.61915800608736</v>
      </c>
      <c r="K28" s="41">
        <v>136.95056815387605</v>
      </c>
      <c r="L28" s="41">
        <v>167.27422349496186</v>
      </c>
      <c r="M28" s="41">
        <v>165.02627999242492</v>
      </c>
      <c r="N28" s="41">
        <v>157.06763103980509</v>
      </c>
      <c r="O28" s="41">
        <v>174.1149963303329</v>
      </c>
      <c r="P28" s="41">
        <v>164.90471085884224</v>
      </c>
      <c r="Q28" s="41">
        <v>183.06444954330567</v>
      </c>
      <c r="R28" s="41">
        <v>194.84371597461339</v>
      </c>
      <c r="S28" s="41">
        <v>198.8403998852159</v>
      </c>
      <c r="T28" s="41">
        <v>162.86276758484681</v>
      </c>
      <c r="U28" s="41">
        <v>133.66393155452312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50" s="44" customFormat="1" x14ac:dyDescent="0.25">
      <c r="A29" s="41" t="s">
        <v>19</v>
      </c>
      <c r="B29" s="41"/>
      <c r="C29" s="42" t="s">
        <v>133</v>
      </c>
      <c r="D29" s="41">
        <v>119.43739330616143</v>
      </c>
      <c r="E29" s="41">
        <v>129.4591322935857</v>
      </c>
      <c r="F29" s="41">
        <v>150.1365476380019</v>
      </c>
      <c r="G29" s="41">
        <v>188.79046841169912</v>
      </c>
      <c r="H29" s="41">
        <v>172.68275584137766</v>
      </c>
      <c r="I29" s="41">
        <v>194.76400000000001</v>
      </c>
      <c r="J29" s="41">
        <v>183.428</v>
      </c>
      <c r="K29" s="41">
        <v>175.14867999999998</v>
      </c>
      <c r="L29" s="41">
        <v>177.02600000000001</v>
      </c>
      <c r="M29" s="41">
        <v>187.44652000000002</v>
      </c>
      <c r="N29" s="41">
        <v>167.55332000000001</v>
      </c>
      <c r="O29" s="41">
        <v>152.1463984264463</v>
      </c>
      <c r="P29" s="41">
        <v>149.39019999999999</v>
      </c>
      <c r="Q29" s="41">
        <v>159.285</v>
      </c>
      <c r="R29" s="41">
        <v>166.61846041329147</v>
      </c>
      <c r="S29" s="41">
        <v>179.18884</v>
      </c>
      <c r="T29" s="41">
        <v>179.70779999999999</v>
      </c>
      <c r="U29" s="41">
        <v>190.25900000000001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</row>
    <row r="30" spans="1:50" s="44" customFormat="1" x14ac:dyDescent="0.25">
      <c r="A30" s="41" t="s">
        <v>17</v>
      </c>
      <c r="B30" s="41"/>
      <c r="C30" s="42" t="s">
        <v>133</v>
      </c>
      <c r="D30" s="41">
        <f>SUM(D31:D33)</f>
        <v>236.89254361749528</v>
      </c>
      <c r="E30" s="41">
        <f t="shared" ref="E30:U30" si="2">SUM(E31:E33)</f>
        <v>214.30164332811569</v>
      </c>
      <c r="F30" s="41">
        <f t="shared" si="2"/>
        <v>215.83366248928382</v>
      </c>
      <c r="G30" s="41">
        <f t="shared" si="2"/>
        <v>208.96156893666625</v>
      </c>
      <c r="H30" s="41">
        <f t="shared" si="2"/>
        <v>145.57310735873384</v>
      </c>
      <c r="I30" s="41">
        <f t="shared" si="2"/>
        <v>116.66251837871671</v>
      </c>
      <c r="J30" s="41">
        <f t="shared" si="2"/>
        <v>106.72417328753399</v>
      </c>
      <c r="K30" s="41">
        <f t="shared" si="2"/>
        <v>102.82225724651583</v>
      </c>
      <c r="L30" s="41">
        <f t="shared" si="2"/>
        <v>98.852644261966958</v>
      </c>
      <c r="M30" s="41">
        <f t="shared" si="2"/>
        <v>117.37447230447313</v>
      </c>
      <c r="N30" s="41">
        <f t="shared" si="2"/>
        <v>116.13287890779705</v>
      </c>
      <c r="O30" s="41">
        <f t="shared" si="2"/>
        <v>134.94854641811295</v>
      </c>
      <c r="P30" s="41">
        <f t="shared" si="2"/>
        <v>138.05064207733514</v>
      </c>
      <c r="Q30" s="41">
        <f t="shared" si="2"/>
        <v>109.98053877254956</v>
      </c>
      <c r="R30" s="41">
        <f t="shared" si="2"/>
        <v>86.903419069836758</v>
      </c>
      <c r="S30" s="41">
        <f t="shared" si="2"/>
        <v>63.052941906921831</v>
      </c>
      <c r="T30" s="41">
        <f t="shared" si="2"/>
        <v>60.291972034396778</v>
      </c>
      <c r="U30" s="41">
        <f t="shared" si="2"/>
        <v>59.411699755651256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</row>
    <row r="31" spans="1:50" s="281" customFormat="1" ht="11.25" x14ac:dyDescent="0.2">
      <c r="A31" s="300"/>
      <c r="B31" s="300"/>
      <c r="C31" s="279" t="s">
        <v>147</v>
      </c>
      <c r="D31" s="300">
        <v>121.24971166523579</v>
      </c>
      <c r="E31" s="300">
        <v>109.71523827568059</v>
      </c>
      <c r="F31" s="300">
        <v>110.2912464071069</v>
      </c>
      <c r="G31" s="300">
        <v>105.57763949310598</v>
      </c>
      <c r="H31" s="300">
        <v>72.746964846935626</v>
      </c>
      <c r="I31" s="300">
        <v>57.645534270846149</v>
      </c>
      <c r="J31" s="300">
        <v>49.470512032901482</v>
      </c>
      <c r="K31" s="300">
        <v>52.472194158781384</v>
      </c>
      <c r="L31" s="300">
        <v>50.44722147314608</v>
      </c>
      <c r="M31" s="300">
        <v>59.849391469346777</v>
      </c>
      <c r="N31" s="300">
        <v>59.180363391230507</v>
      </c>
      <c r="O31" s="300">
        <v>69.035097471570651</v>
      </c>
      <c r="P31" s="300">
        <v>70.59979729994663</v>
      </c>
      <c r="Q31" s="300">
        <v>56.258906652399084</v>
      </c>
      <c r="R31" s="300">
        <v>43.017854185028192</v>
      </c>
      <c r="S31" s="300">
        <v>22.41747971170841</v>
      </c>
      <c r="T31" s="300">
        <v>34.58039129464207</v>
      </c>
      <c r="U31" s="300">
        <v>36.273837807302023</v>
      </c>
    </row>
    <row r="32" spans="1:50" s="281" customFormat="1" ht="11.25" x14ac:dyDescent="0.2">
      <c r="A32" s="300"/>
      <c r="B32" s="300"/>
      <c r="C32" s="279" t="s">
        <v>147</v>
      </c>
      <c r="D32" s="300">
        <v>33.152746986132755</v>
      </c>
      <c r="E32" s="300">
        <v>29.943593922067429</v>
      </c>
      <c r="F32" s="300">
        <v>30.507728063609161</v>
      </c>
      <c r="G32" s="300">
        <v>31.556060059797851</v>
      </c>
      <c r="H32" s="300">
        <v>23.334038746473478</v>
      </c>
      <c r="I32" s="300">
        <v>19.798870063618736</v>
      </c>
      <c r="J32" s="300">
        <v>23.597278201295516</v>
      </c>
      <c r="K32" s="300">
        <v>14.651538983466365</v>
      </c>
      <c r="L32" s="300">
        <v>14.08455283810105</v>
      </c>
      <c r="M32" s="300">
        <v>16.807611740369673</v>
      </c>
      <c r="N32" s="300">
        <v>16.690207776427425</v>
      </c>
      <c r="O32" s="300">
        <v>18.946648136347324</v>
      </c>
      <c r="P32" s="300">
        <v>19.419528266359684</v>
      </c>
      <c r="Q32" s="300">
        <v>15.446885515632275</v>
      </c>
      <c r="R32" s="300">
        <v>24.998668408913179</v>
      </c>
      <c r="S32" s="300">
        <v>14.145937955372496</v>
      </c>
      <c r="T32" s="300">
        <v>3.1133142925724351</v>
      </c>
      <c r="U32" s="300">
        <v>1.2069600088901029</v>
      </c>
    </row>
    <row r="33" spans="1:49" s="281" customFormat="1" ht="11.25" x14ac:dyDescent="0.2">
      <c r="A33" s="300"/>
      <c r="B33" s="300"/>
      <c r="C33" s="279" t="s">
        <v>147</v>
      </c>
      <c r="D33" s="300">
        <v>82.49008496612673</v>
      </c>
      <c r="E33" s="300">
        <v>74.642811130367662</v>
      </c>
      <c r="F33" s="300">
        <v>75.034688018567792</v>
      </c>
      <c r="G33" s="300">
        <v>71.827869383762405</v>
      </c>
      <c r="H33" s="300">
        <v>49.492103765324728</v>
      </c>
      <c r="I33" s="300">
        <v>39.218114044251834</v>
      </c>
      <c r="J33" s="300">
        <v>33.656383053336995</v>
      </c>
      <c r="K33" s="300">
        <v>35.698524104268088</v>
      </c>
      <c r="L33" s="300">
        <v>34.320869950719818</v>
      </c>
      <c r="M33" s="300">
        <v>40.717469094756673</v>
      </c>
      <c r="N33" s="300">
        <v>40.262307740139128</v>
      </c>
      <c r="O33" s="300">
        <v>46.966800810194989</v>
      </c>
      <c r="P33" s="300">
        <v>48.031316511028812</v>
      </c>
      <c r="Q33" s="300">
        <v>38.274746604518199</v>
      </c>
      <c r="R33" s="300">
        <v>18.88689647589538</v>
      </c>
      <c r="S33" s="300">
        <v>26.489524239840929</v>
      </c>
      <c r="T33" s="300">
        <v>22.598266447182279</v>
      </c>
      <c r="U33" s="300">
        <v>21.930901939459133</v>
      </c>
    </row>
    <row r="34" spans="1:49" s="44" customFormat="1" x14ac:dyDescent="0.25">
      <c r="A34" s="41" t="s">
        <v>20</v>
      </c>
      <c r="B34" s="41"/>
      <c r="C34" s="42" t="s">
        <v>133</v>
      </c>
      <c r="D34" s="41">
        <f>D35-SUM(D20,D25:D30)</f>
        <v>324.9747813870249</v>
      </c>
      <c r="E34" s="41">
        <f t="shared" ref="E34:U34" si="3">E35-SUM(E20,E25:E30)</f>
        <v>412.51777853590283</v>
      </c>
      <c r="F34" s="41">
        <f t="shared" si="3"/>
        <v>417.87330020164063</v>
      </c>
      <c r="G34" s="41">
        <f t="shared" si="3"/>
        <v>362.41409429345094</v>
      </c>
      <c r="H34" s="41">
        <f t="shared" si="3"/>
        <v>256.61478046798447</v>
      </c>
      <c r="I34" s="41">
        <f t="shared" si="3"/>
        <v>221.863583676492</v>
      </c>
      <c r="J34" s="41">
        <f t="shared" si="3"/>
        <v>215.65922520270624</v>
      </c>
      <c r="K34" s="41">
        <f t="shared" si="3"/>
        <v>177.88835417549444</v>
      </c>
      <c r="L34" s="41">
        <f t="shared" si="3"/>
        <v>180.9272367328681</v>
      </c>
      <c r="M34" s="41">
        <f t="shared" si="3"/>
        <v>148.56589392762726</v>
      </c>
      <c r="N34" s="41">
        <f t="shared" si="3"/>
        <v>181.69394268067617</v>
      </c>
      <c r="O34" s="41">
        <f t="shared" si="3"/>
        <v>167.36235955711618</v>
      </c>
      <c r="P34" s="41">
        <f t="shared" si="3"/>
        <v>148.00632405529359</v>
      </c>
      <c r="Q34" s="41">
        <f t="shared" si="3"/>
        <v>179.56543214650901</v>
      </c>
      <c r="R34" s="41">
        <f t="shared" si="3"/>
        <v>174.53029035470945</v>
      </c>
      <c r="S34" s="41">
        <f t="shared" si="3"/>
        <v>139.0086271886139</v>
      </c>
      <c r="T34" s="41">
        <f t="shared" si="3"/>
        <v>148.37528689230885</v>
      </c>
      <c r="U34" s="41">
        <f t="shared" si="3"/>
        <v>216.71301187679092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</row>
    <row r="35" spans="1:49" s="45" customFormat="1" x14ac:dyDescent="0.25">
      <c r="A35" s="43" t="s">
        <v>21</v>
      </c>
      <c r="B35" s="43"/>
      <c r="C35" s="42" t="s">
        <v>133</v>
      </c>
      <c r="D35" s="43">
        <v>3142.8751512611457</v>
      </c>
      <c r="E35" s="43">
        <v>3320.2508960628502</v>
      </c>
      <c r="F35" s="43">
        <v>3488.6619978786721</v>
      </c>
      <c r="G35" s="43">
        <v>3349.1418726845113</v>
      </c>
      <c r="H35" s="43">
        <v>3214.7767009481354</v>
      </c>
      <c r="I35" s="43">
        <v>3100.2864455671834</v>
      </c>
      <c r="J35" s="43">
        <v>2987.1929080245104</v>
      </c>
      <c r="K35" s="43">
        <v>2904.0820212743638</v>
      </c>
      <c r="L35" s="43">
        <v>2897.4891290577907</v>
      </c>
      <c r="M35" s="43">
        <v>2925.042105020063</v>
      </c>
      <c r="N35" s="43">
        <v>2952.8040024274642</v>
      </c>
      <c r="O35" s="43">
        <v>2928.7346705359428</v>
      </c>
      <c r="P35" s="43">
        <v>2958.4054040167216</v>
      </c>
      <c r="Q35" s="43">
        <v>3004.0234345148274</v>
      </c>
      <c r="R35" s="43">
        <v>2895.9553470225364</v>
      </c>
      <c r="S35" s="43">
        <v>2741.3562450315585</v>
      </c>
      <c r="T35" s="43">
        <v>2801.4609299549656</v>
      </c>
      <c r="U35" s="43">
        <v>2803.3768925028426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</row>
    <row r="36" spans="1:49" s="135" customFormat="1" ht="45.75" customHeight="1" x14ac:dyDescent="0.25">
      <c r="A36" s="133" t="s">
        <v>107</v>
      </c>
      <c r="B36" s="133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49" s="1" customFormat="1" x14ac:dyDescent="0.25">
      <c r="A37" s="354" t="str">
        <f>$A$11</f>
        <v>Söguleg losun</v>
      </c>
    </row>
    <row r="38" spans="1:49" s="32" customFormat="1" ht="15" customHeight="1" x14ac:dyDescent="0.25">
      <c r="A38" s="41" t="s">
        <v>79</v>
      </c>
      <c r="B38" s="43"/>
      <c r="C38" s="42" t="s">
        <v>133</v>
      </c>
      <c r="D38" s="41">
        <v>31.238484919299999</v>
      </c>
      <c r="E38" s="41">
        <v>25.512199570446668</v>
      </c>
      <c r="F38" s="41">
        <v>25.460353461473332</v>
      </c>
      <c r="G38" s="41">
        <v>25.08300522269333</v>
      </c>
      <c r="H38" s="41">
        <v>20.12935053244</v>
      </c>
      <c r="I38" s="41">
        <v>21.812472989966665</v>
      </c>
      <c r="J38" s="41">
        <v>22.110419334540001</v>
      </c>
      <c r="K38" s="41">
        <v>16.003616755494086</v>
      </c>
      <c r="L38" s="41">
        <v>11.370694227316061</v>
      </c>
      <c r="M38" s="196">
        <v>7.989149136368459</v>
      </c>
      <c r="N38" s="196">
        <v>7.8797282683219994</v>
      </c>
      <c r="O38" s="41">
        <v>12.421143917972499</v>
      </c>
      <c r="P38" s="41">
        <v>10.9135797336974</v>
      </c>
      <c r="Q38" s="41">
        <v>12.178335297197659</v>
      </c>
      <c r="R38" s="41">
        <v>10.857899999999999</v>
      </c>
      <c r="S38" s="196">
        <v>7.8790448188936626</v>
      </c>
      <c r="T38" s="41">
        <v>10.453638308901184</v>
      </c>
      <c r="U38" s="196">
        <v>7.6184954038819539</v>
      </c>
    </row>
    <row r="39" spans="1:49" s="32" customFormat="1" ht="14.25" x14ac:dyDescent="0.25">
      <c r="A39" s="41" t="s">
        <v>80</v>
      </c>
      <c r="B39" s="43"/>
      <c r="C39" s="42" t="s">
        <v>133</v>
      </c>
      <c r="D39" s="41">
        <v>376.83593000640002</v>
      </c>
      <c r="E39" s="41">
        <v>378.67314290880006</v>
      </c>
      <c r="F39" s="41">
        <v>398.15671910400005</v>
      </c>
      <c r="G39" s="41">
        <v>349.27363032799997</v>
      </c>
      <c r="H39" s="41">
        <v>350.6137790624</v>
      </c>
      <c r="I39" s="41">
        <v>369.7000336512001</v>
      </c>
      <c r="J39" s="41">
        <v>377.47027440484715</v>
      </c>
      <c r="K39" s="41">
        <v>410.12313323066928</v>
      </c>
      <c r="L39" s="41">
        <v>406.15873991578883</v>
      </c>
      <c r="M39" s="41">
        <v>368.42751117182405</v>
      </c>
      <c r="N39" s="41">
        <v>400.91750131306247</v>
      </c>
      <c r="O39" s="41">
        <v>405.16545580981278</v>
      </c>
      <c r="P39" s="41">
        <v>428.32083524965424</v>
      </c>
      <c r="Q39" s="41">
        <v>452.2433647004662</v>
      </c>
      <c r="R39" s="41">
        <v>428.79341747368807</v>
      </c>
      <c r="S39" s="41">
        <v>415.30481108799324</v>
      </c>
      <c r="T39" s="41">
        <v>472.04519978932524</v>
      </c>
      <c r="U39" s="41">
        <v>513.25851857568762</v>
      </c>
    </row>
    <row r="40" spans="1:49" s="32" customFormat="1" ht="14.25" x14ac:dyDescent="0.25">
      <c r="A40" s="41" t="s">
        <v>30</v>
      </c>
      <c r="B40" s="43"/>
      <c r="C40" s="42" t="s">
        <v>133</v>
      </c>
      <c r="D40" s="41">
        <v>444.80851616708713</v>
      </c>
      <c r="E40" s="41">
        <v>869.57185988485026</v>
      </c>
      <c r="F40" s="41">
        <v>990.98126629758121</v>
      </c>
      <c r="G40" s="41">
        <v>1556.7584922170536</v>
      </c>
      <c r="H40" s="41">
        <v>1393.4018646112659</v>
      </c>
      <c r="I40" s="41">
        <v>1391.9209450624717</v>
      </c>
      <c r="J40" s="41">
        <v>1281.3105455922127</v>
      </c>
      <c r="K40" s="41">
        <v>1328.7342410906138</v>
      </c>
      <c r="L40" s="41">
        <v>1353.4714335748731</v>
      </c>
      <c r="M40" s="41">
        <v>1368.5549133196287</v>
      </c>
      <c r="N40" s="41">
        <v>1392.8009611325194</v>
      </c>
      <c r="O40" s="41">
        <v>1354.081750028553</v>
      </c>
      <c r="P40" s="41">
        <v>1385.559079923195</v>
      </c>
      <c r="Q40" s="41">
        <v>1382.5326490562106</v>
      </c>
      <c r="R40" s="41">
        <v>1363.2348061869016</v>
      </c>
      <c r="S40" s="41">
        <v>1347.2027898796409</v>
      </c>
      <c r="T40" s="41">
        <v>1361.0898434635815</v>
      </c>
      <c r="U40" s="41">
        <v>1354.2007303406649</v>
      </c>
    </row>
    <row r="41" spans="1:49" x14ac:dyDescent="0.25">
      <c r="A41" s="43" t="s">
        <v>21</v>
      </c>
      <c r="B41" s="43"/>
      <c r="C41" s="42" t="s">
        <v>133</v>
      </c>
      <c r="D41" s="154">
        <v>852.8829310927872</v>
      </c>
      <c r="E41" s="154">
        <v>1273.7572023640969</v>
      </c>
      <c r="F41" s="154">
        <v>1414.5983388630546</v>
      </c>
      <c r="G41" s="154">
        <v>1931.1151277677468</v>
      </c>
      <c r="H41" s="154">
        <v>1764.1449942061058</v>
      </c>
      <c r="I41" s="154">
        <v>1783.4334517036384</v>
      </c>
      <c r="J41" s="154">
        <v>1680.8912393316</v>
      </c>
      <c r="K41" s="154">
        <v>1754.8609910767771</v>
      </c>
      <c r="L41" s="154">
        <v>1771.0008677179781</v>
      </c>
      <c r="M41" s="154">
        <v>1744.9715736278213</v>
      </c>
      <c r="N41" s="154">
        <v>1801.5981907139039</v>
      </c>
      <c r="O41" s="154">
        <v>1771.6683497563383</v>
      </c>
      <c r="P41" s="154">
        <v>1824.7934949065466</v>
      </c>
      <c r="Q41" s="154">
        <v>1846.9543490538745</v>
      </c>
      <c r="R41" s="154">
        <v>1802.8861236605896</v>
      </c>
      <c r="S41" s="154">
        <v>1770.3866457865277</v>
      </c>
      <c r="T41" s="154">
        <v>1843.588681561808</v>
      </c>
      <c r="U41" s="154">
        <v>1875.0777443202344</v>
      </c>
    </row>
  </sheetData>
  <mergeCells count="1">
    <mergeCell ref="A18:U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D03CA-2548-4B41-A082-4442B1BB00A3}">
  <sheetPr>
    <tabColor theme="2"/>
  </sheetPr>
  <dimension ref="A1:AT157"/>
  <sheetViews>
    <sheetView topLeftCell="A159" zoomScale="90" zoomScaleNormal="90" workbookViewId="0">
      <selection activeCell="B25" sqref="B25"/>
    </sheetView>
  </sheetViews>
  <sheetFormatPr defaultColWidth="9.21875" defaultRowHeight="15" x14ac:dyDescent="0.25"/>
  <cols>
    <col min="1" max="2" width="9.21875" style="17"/>
    <col min="3" max="3" width="29.88671875" style="17" customWidth="1"/>
    <col min="4" max="8" width="7.44140625" style="17" customWidth="1"/>
    <col min="9" max="9" width="9.88671875" style="17" customWidth="1"/>
    <col min="10" max="21" width="7.44140625" style="17" customWidth="1"/>
    <col min="22" max="16384" width="9.21875" style="17"/>
  </cols>
  <sheetData>
    <row r="1" spans="3:37" s="2" customFormat="1" ht="90.75" customHeight="1" x14ac:dyDescent="0.25">
      <c r="C1" s="480" t="s">
        <v>89</v>
      </c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H1" s="3"/>
      <c r="AI1" s="3"/>
      <c r="AJ1" s="3"/>
      <c r="AK1" s="3"/>
    </row>
    <row r="5" spans="3:37" ht="28.5" customHeight="1" x14ac:dyDescent="0.25"/>
    <row r="6" spans="3:37" ht="28.5" customHeight="1" x14ac:dyDescent="0.25"/>
    <row r="7" spans="3:37" ht="28.5" customHeight="1" x14ac:dyDescent="0.25"/>
    <row r="8" spans="3:37" ht="28.5" customHeight="1" x14ac:dyDescent="0.25"/>
    <row r="9" spans="3:37" ht="28.5" customHeight="1" x14ac:dyDescent="0.25"/>
    <row r="10" spans="3:37" ht="28.5" customHeight="1" x14ac:dyDescent="0.25"/>
    <row r="11" spans="3:37" ht="28.5" customHeight="1" x14ac:dyDescent="0.25"/>
    <row r="25" spans="3:21" ht="33" customHeight="1" x14ac:dyDescent="0.25">
      <c r="C25" s="476" t="s">
        <v>101</v>
      </c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</row>
    <row r="26" spans="3:21" ht="27.75" customHeight="1" x14ac:dyDescent="0.25">
      <c r="C26" s="477"/>
      <c r="D26" s="460" t="s">
        <v>22</v>
      </c>
      <c r="E26" s="462"/>
      <c r="F26" s="461"/>
      <c r="G26" s="462" t="s">
        <v>5</v>
      </c>
      <c r="H26" s="462"/>
      <c r="I26" s="461"/>
      <c r="J26" s="462" t="s">
        <v>4</v>
      </c>
      <c r="K26" s="462"/>
      <c r="L26" s="461"/>
      <c r="M26" s="460" t="s">
        <v>3</v>
      </c>
      <c r="N26" s="462"/>
      <c r="O26" s="462"/>
      <c r="P26" s="94"/>
      <c r="Q26" s="94"/>
      <c r="R26" s="96"/>
      <c r="S26" s="94"/>
      <c r="T26" s="94"/>
      <c r="U26" s="95"/>
    </row>
    <row r="27" spans="3:21" ht="21" customHeight="1" x14ac:dyDescent="0.25">
      <c r="C27" s="478"/>
      <c r="D27" s="479" t="s">
        <v>12</v>
      </c>
      <c r="E27" s="479"/>
      <c r="F27" s="107" t="s">
        <v>11</v>
      </c>
      <c r="G27" s="479" t="s">
        <v>12</v>
      </c>
      <c r="H27" s="479"/>
      <c r="I27" s="107" t="s">
        <v>11</v>
      </c>
      <c r="J27" s="479" t="s">
        <v>12</v>
      </c>
      <c r="K27" s="479"/>
      <c r="L27" s="107" t="s">
        <v>11</v>
      </c>
      <c r="M27" s="479" t="s">
        <v>12</v>
      </c>
      <c r="N27" s="479"/>
      <c r="O27" s="106" t="s">
        <v>11</v>
      </c>
      <c r="P27" s="94"/>
      <c r="Q27" s="94"/>
      <c r="R27" s="96"/>
      <c r="S27" s="94"/>
      <c r="T27" s="94"/>
      <c r="U27" s="95"/>
    </row>
    <row r="28" spans="3:21" ht="21" customHeight="1" x14ac:dyDescent="0.25">
      <c r="C28" s="98" t="s">
        <v>10</v>
      </c>
      <c r="D28" s="474"/>
      <c r="E28" s="474"/>
      <c r="F28" s="252"/>
      <c r="G28" s="475"/>
      <c r="H28" s="475"/>
      <c r="I28" s="214"/>
      <c r="J28" s="474"/>
      <c r="K28" s="474"/>
      <c r="L28" s="255"/>
      <c r="M28" s="474"/>
      <c r="N28" s="474"/>
      <c r="O28" s="359"/>
      <c r="P28" s="57"/>
      <c r="Q28" s="57"/>
      <c r="R28" s="57"/>
      <c r="S28" s="95"/>
      <c r="T28" s="57"/>
      <c r="U28" s="95"/>
    </row>
    <row r="29" spans="3:21" ht="21" customHeight="1" x14ac:dyDescent="0.25">
      <c r="C29" s="99" t="s">
        <v>9</v>
      </c>
      <c r="D29" s="474"/>
      <c r="E29" s="474"/>
      <c r="F29" s="121"/>
      <c r="G29" s="458"/>
      <c r="H29" s="458"/>
      <c r="I29" s="253"/>
      <c r="J29" s="474"/>
      <c r="K29" s="474"/>
      <c r="L29" s="114"/>
      <c r="M29" s="474"/>
      <c r="N29" s="474"/>
      <c r="O29" s="260"/>
      <c r="P29" s="57"/>
      <c r="Q29" s="57"/>
      <c r="R29" s="57"/>
      <c r="S29" s="95"/>
      <c r="T29" s="57"/>
      <c r="U29" s="95"/>
    </row>
    <row r="30" spans="3:21" ht="21" customHeight="1" x14ac:dyDescent="0.25">
      <c r="C30" s="99" t="s">
        <v>8</v>
      </c>
      <c r="D30" s="474"/>
      <c r="E30" s="474"/>
      <c r="F30" s="158"/>
      <c r="G30" s="474"/>
      <c r="H30" s="474"/>
      <c r="I30" s="212"/>
      <c r="J30" s="458"/>
      <c r="K30" s="458"/>
      <c r="L30" s="253"/>
      <c r="M30" s="474"/>
      <c r="N30" s="474"/>
      <c r="O30" s="259"/>
      <c r="P30" s="57"/>
      <c r="Q30" s="57"/>
      <c r="R30" s="57"/>
      <c r="S30" s="95"/>
      <c r="T30" s="57"/>
      <c r="U30" s="95"/>
    </row>
    <row r="31" spans="3:21" ht="21" customHeight="1" x14ac:dyDescent="0.25">
      <c r="C31" s="93" t="s">
        <v>7</v>
      </c>
      <c r="D31" s="474"/>
      <c r="E31" s="474"/>
      <c r="F31" s="121"/>
      <c r="G31" s="481"/>
      <c r="H31" s="474"/>
      <c r="I31" s="253"/>
      <c r="J31" s="481"/>
      <c r="K31" s="474"/>
      <c r="L31" s="212"/>
      <c r="M31" s="481"/>
      <c r="N31" s="474"/>
      <c r="O31" s="101"/>
      <c r="P31" s="57"/>
      <c r="Q31" s="57"/>
      <c r="R31" s="57"/>
      <c r="S31" s="95"/>
      <c r="T31" s="57"/>
      <c r="U31" s="95"/>
    </row>
    <row r="32" spans="3:21" ht="21" customHeight="1" x14ac:dyDescent="0.25">
      <c r="C32" s="100" t="s">
        <v>6</v>
      </c>
      <c r="D32" s="472"/>
      <c r="E32" s="472"/>
      <c r="F32" s="136"/>
      <c r="G32" s="473"/>
      <c r="H32" s="473"/>
      <c r="I32" s="213"/>
      <c r="J32" s="472"/>
      <c r="K32" s="472"/>
      <c r="L32" s="256"/>
      <c r="M32" s="473"/>
      <c r="N32" s="473"/>
      <c r="O32" s="206"/>
      <c r="P32" s="57"/>
      <c r="Q32" s="57"/>
      <c r="R32" s="57"/>
      <c r="S32" s="95"/>
      <c r="T32" s="57"/>
      <c r="U32" s="95"/>
    </row>
    <row r="33" spans="1:37" ht="28.5" customHeight="1" x14ac:dyDescent="0.25">
      <c r="C33" s="102" t="s">
        <v>81</v>
      </c>
      <c r="D33" s="471"/>
      <c r="E33" s="471"/>
      <c r="F33" s="267"/>
      <c r="G33" s="471"/>
      <c r="H33" s="471"/>
      <c r="I33" s="254"/>
      <c r="J33" s="471"/>
      <c r="K33" s="471"/>
      <c r="L33" s="161"/>
      <c r="M33" s="471"/>
      <c r="N33" s="471"/>
      <c r="O33" s="175"/>
      <c r="P33" s="57"/>
      <c r="Q33" s="57"/>
      <c r="R33" s="57"/>
      <c r="S33" s="95"/>
      <c r="T33" s="57"/>
      <c r="U33" s="95"/>
    </row>
    <row r="34" spans="1:37" s="1" customFormat="1" x14ac:dyDescent="0.25">
      <c r="B34" s="6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5"/>
      <c r="R34" s="15"/>
      <c r="S34" s="15"/>
      <c r="T34" s="15"/>
      <c r="U34" s="15"/>
      <c r="V34" s="15"/>
      <c r="W34" s="15"/>
      <c r="X34" s="15"/>
      <c r="Y34" s="15"/>
      <c r="Z34" s="16"/>
    </row>
    <row r="35" spans="1:37" s="1" customFormat="1" ht="13.5" customHeight="1" x14ac:dyDescent="0.25">
      <c r="A35" s="1" t="s">
        <v>108</v>
      </c>
      <c r="B35" s="6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5"/>
      <c r="R35" s="15"/>
      <c r="S35" s="15"/>
      <c r="T35" s="15"/>
      <c r="U35" s="15"/>
      <c r="V35" s="15"/>
      <c r="W35" s="15"/>
      <c r="X35" s="15"/>
      <c r="Y35" s="15"/>
      <c r="Z35" s="16"/>
    </row>
    <row r="36" spans="1:37" s="1" customFormat="1" ht="33" customHeight="1" x14ac:dyDescent="0.25">
      <c r="B36" s="6"/>
      <c r="C36" s="476" t="s">
        <v>109</v>
      </c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6"/>
    </row>
    <row r="37" spans="1:37" s="1" customFormat="1" ht="28.5" customHeight="1" x14ac:dyDescent="0.25">
      <c r="B37" s="6"/>
      <c r="C37" s="477"/>
      <c r="D37" s="460" t="s">
        <v>22</v>
      </c>
      <c r="E37" s="462"/>
      <c r="F37" s="461"/>
      <c r="G37" s="462" t="s">
        <v>5</v>
      </c>
      <c r="H37" s="462"/>
      <c r="I37" s="461"/>
      <c r="J37" s="462" t="s">
        <v>4</v>
      </c>
      <c r="K37" s="462"/>
      <c r="L37" s="461"/>
      <c r="M37" s="460" t="s">
        <v>3</v>
      </c>
      <c r="N37" s="462"/>
      <c r="O37" s="462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6"/>
    </row>
    <row r="38" spans="1:37" s="1" customFormat="1" ht="21" customHeight="1" x14ac:dyDescent="0.25">
      <c r="B38" s="6"/>
      <c r="C38" s="478"/>
      <c r="D38" s="479" t="s">
        <v>12</v>
      </c>
      <c r="E38" s="479"/>
      <c r="F38" s="107" t="s">
        <v>11</v>
      </c>
      <c r="G38" s="479" t="s">
        <v>12</v>
      </c>
      <c r="H38" s="479"/>
      <c r="I38" s="107" t="s">
        <v>11</v>
      </c>
      <c r="J38" s="479" t="s">
        <v>12</v>
      </c>
      <c r="K38" s="479"/>
      <c r="L38" s="107" t="s">
        <v>11</v>
      </c>
      <c r="M38" s="479" t="s">
        <v>12</v>
      </c>
      <c r="N38" s="479"/>
      <c r="O38" s="106" t="s">
        <v>11</v>
      </c>
      <c r="P38" s="14"/>
      <c r="Q38" s="15"/>
      <c r="R38" s="15"/>
      <c r="S38" s="15"/>
      <c r="T38" s="15"/>
      <c r="U38" s="15"/>
      <c r="V38" s="15"/>
      <c r="W38" s="15"/>
      <c r="X38" s="15"/>
      <c r="Y38" s="15"/>
      <c r="Z38" s="16"/>
    </row>
    <row r="39" spans="1:37" s="1" customFormat="1" ht="21" customHeight="1" x14ac:dyDescent="0.25">
      <c r="B39" s="6"/>
      <c r="C39" s="98" t="s">
        <v>10</v>
      </c>
      <c r="D39" s="474">
        <f>Talnagögn!$AI$4</f>
        <v>1819.3432256777983</v>
      </c>
      <c r="E39" s="474"/>
      <c r="F39" s="252">
        <f>D39/$D$43</f>
        <v>0.38990589639647993</v>
      </c>
      <c r="G39" s="475">
        <f>Talnagögn!$AI$4-Talnagögn!$AH$4</f>
        <v>55.298067827128079</v>
      </c>
      <c r="H39" s="475"/>
      <c r="I39" s="214">
        <f>Talnagögn!$AI$4/Talnagögn!$AH$4-1</f>
        <v>3.1347308531774587E-2</v>
      </c>
      <c r="J39" s="474">
        <f>Talnagögn!$AI$4-Talnagögn!$R$4</f>
        <v>-339.13206044204935</v>
      </c>
      <c r="K39" s="474"/>
      <c r="L39" s="255">
        <f>Talnagögn!$AI$4/Talnagögn!$R$4-1</f>
        <v>-0.15711648987729909</v>
      </c>
      <c r="M39" s="474">
        <f>Talnagögn!$AI$4-Talnagögn!$C$4</f>
        <v>-21.192072480684828</v>
      </c>
      <c r="N39" s="474"/>
      <c r="O39" s="95">
        <f>Talnagögn!$AI$4/Talnagögn!$C$4-1</f>
        <v>-1.1514080986052333E-2</v>
      </c>
      <c r="P39" s="14"/>
      <c r="Q39" s="15"/>
      <c r="R39" s="15"/>
      <c r="S39" s="15"/>
      <c r="T39" s="15"/>
      <c r="U39" s="15"/>
      <c r="V39" s="15"/>
      <c r="W39" s="15"/>
      <c r="X39" s="15"/>
      <c r="Y39" s="15"/>
      <c r="Z39" s="16"/>
    </row>
    <row r="40" spans="1:37" s="1" customFormat="1" ht="21" customHeight="1" x14ac:dyDescent="0.25">
      <c r="B40" s="6"/>
      <c r="C40" s="99" t="s">
        <v>9</v>
      </c>
      <c r="D40" s="474">
        <f>Talnagögn!$AI$5</f>
        <v>2017.1965192706896</v>
      </c>
      <c r="E40" s="474"/>
      <c r="F40" s="121">
        <f>D40/$D$43</f>
        <v>0.4323081021510275</v>
      </c>
      <c r="G40" s="458">
        <f>Talnagögn!$AI$5-Talnagögn!$AH$5</f>
        <v>4.8882637219026037</v>
      </c>
      <c r="H40" s="458"/>
      <c r="I40" s="212">
        <f>Talnagögn!$AI$5/Talnagögn!$AH$5-1</f>
        <v>2.4291823623063813E-3</v>
      </c>
      <c r="J40" s="474">
        <f>Talnagögn!$AI$5-Talnagögn!$R$5</f>
        <v>1066.7034677741785</v>
      </c>
      <c r="K40" s="474"/>
      <c r="L40" s="114">
        <f>Talnagögn!$AI$5/Talnagögn!$R$5-1</f>
        <v>1.1222632991316446</v>
      </c>
      <c r="M40" s="474">
        <f>Talnagögn!$AI$5-Talnagögn!$C$5</f>
        <v>1114.5328658351582</v>
      </c>
      <c r="N40" s="474"/>
      <c r="O40" s="260">
        <f>Talnagögn!$AI$5/Talnagögn!$C$5-1</f>
        <v>1.2347155682997255</v>
      </c>
      <c r="P40" s="14"/>
      <c r="Q40" s="15"/>
      <c r="R40" s="15"/>
      <c r="S40" s="15"/>
      <c r="T40" s="15"/>
      <c r="U40" s="15"/>
      <c r="V40" s="15"/>
      <c r="W40" s="15"/>
      <c r="X40" s="15"/>
      <c r="Y40" s="15"/>
      <c r="Z40" s="16"/>
    </row>
    <row r="41" spans="1:37" s="1" customFormat="1" ht="21" customHeight="1" x14ac:dyDescent="0.25">
      <c r="B41" s="6"/>
      <c r="C41" s="99" t="s">
        <v>8</v>
      </c>
      <c r="D41" s="474">
        <f>Talnagögn!$AI$6</f>
        <v>595.98194997545465</v>
      </c>
      <c r="E41" s="474"/>
      <c r="F41" s="158">
        <f>D41/$D$43</f>
        <v>0.12772569417446203</v>
      </c>
      <c r="G41" s="474">
        <f>Talnagögn!$AI$6-Talnagögn!$AH$6</f>
        <v>-15.873083936275748</v>
      </c>
      <c r="H41" s="474"/>
      <c r="I41" s="212">
        <f>Talnagögn!$AI$6/Talnagögn!$AH$6-1</f>
        <v>-2.5942556743867029E-2</v>
      </c>
      <c r="J41" s="458">
        <f>Talnagögn!$AI$6-Talnagögn!$R$6</f>
        <v>-6.8814940101193542</v>
      </c>
      <c r="K41" s="458"/>
      <c r="L41" s="253">
        <f>Talnagögn!$AI$6/Talnagögn!$R$6-1</f>
        <v>-1.1414681183229969E-2</v>
      </c>
      <c r="M41" s="474">
        <f>Talnagögn!$AI$6-Talnagögn!$C$6</f>
        <v>-98.013713054849973</v>
      </c>
      <c r="N41" s="474"/>
      <c r="O41" s="259">
        <f>Talnagögn!$AI$6/Talnagögn!$C$6-1</f>
        <v>-0.1412310166707339</v>
      </c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6"/>
    </row>
    <row r="42" spans="1:37" s="1" customFormat="1" ht="21" customHeight="1" x14ac:dyDescent="0.25">
      <c r="B42" s="6"/>
      <c r="C42" s="100" t="s">
        <v>6</v>
      </c>
      <c r="D42" s="472">
        <f>Talnagögn!$AI$8</f>
        <v>233.58682636853763</v>
      </c>
      <c r="E42" s="472"/>
      <c r="F42" s="136">
        <f>D42/$D$43</f>
        <v>5.0060307278030396E-2</v>
      </c>
      <c r="G42" s="473">
        <f>Talnagögn!$AI$8-Talnagögn!$AH$8</f>
        <v>-9.0825619096302148</v>
      </c>
      <c r="H42" s="473"/>
      <c r="I42" s="213">
        <f>Talnagögn!$AI$8/Talnagögn!$AH$8-1</f>
        <v>-3.74277199694385E-2</v>
      </c>
      <c r="J42" s="472">
        <f>Talnagögn!$AI$8-Talnagögn!$R$8</f>
        <v>-76.346612536795988</v>
      </c>
      <c r="K42" s="472"/>
      <c r="L42" s="256">
        <f>Talnagögn!$AI$8/Talnagögn!$R$8-1</f>
        <v>-0.24633228607551239</v>
      </c>
      <c r="M42" s="473">
        <f>Talnagögn!$AI$8-Talnagögn!$C$8</f>
        <v>25.872950395862148</v>
      </c>
      <c r="N42" s="473"/>
      <c r="O42" s="206">
        <f>Talnagögn!$AI$8/Talnagögn!$C$8-1</f>
        <v>0.12456052959728936</v>
      </c>
      <c r="P42" s="14"/>
      <c r="Q42" s="15"/>
      <c r="R42" s="15"/>
      <c r="S42" s="15"/>
      <c r="T42" s="15"/>
      <c r="U42" s="15"/>
      <c r="V42" s="15"/>
      <c r="W42" s="15"/>
      <c r="X42" s="15"/>
      <c r="Y42" s="15"/>
      <c r="Z42" s="16"/>
    </row>
    <row r="43" spans="1:37" s="1" customFormat="1" ht="28.5" customHeight="1" x14ac:dyDescent="0.25">
      <c r="B43" s="6"/>
      <c r="C43" s="102" t="s">
        <v>82</v>
      </c>
      <c r="D43" s="471">
        <f>SUM(D39:E42)</f>
        <v>4666.1085212924809</v>
      </c>
      <c r="E43" s="471"/>
      <c r="F43" s="267">
        <f>SUM(F39:F42)</f>
        <v>0.99999999999999978</v>
      </c>
      <c r="G43" s="471">
        <f>SUM(G39:H42)</f>
        <v>35.23068570312472</v>
      </c>
      <c r="H43" s="471"/>
      <c r="I43" s="254">
        <f>Talnagögn!AI10/Talnagögn!AH10-1</f>
        <v>7.6077769602060918E-3</v>
      </c>
      <c r="J43" s="471">
        <f>SUM(J39:K42)</f>
        <v>644.34330078521384</v>
      </c>
      <c r="K43" s="471"/>
      <c r="L43" s="257">
        <f>Talnagögn!AI10/Talnagögn!R10-1</f>
        <v>0.16021405165564162</v>
      </c>
      <c r="M43" s="471">
        <f>SUM(M39:N42)</f>
        <v>1021.2000306954856</v>
      </c>
      <c r="N43" s="471"/>
      <c r="O43" s="258">
        <f>Talnagögn!AI10/Talnagögn!C10-1</f>
        <v>0.28017165131304167</v>
      </c>
      <c r="P43" s="14"/>
      <c r="Q43" s="15"/>
      <c r="R43" s="15"/>
      <c r="S43" s="15"/>
      <c r="T43" s="15"/>
      <c r="U43" s="15"/>
      <c r="V43" s="15"/>
      <c r="W43" s="15"/>
      <c r="X43" s="15"/>
      <c r="Y43" s="15"/>
      <c r="Z43" s="16"/>
    </row>
    <row r="44" spans="1:37" s="1" customFormat="1" ht="13.5" customHeight="1" x14ac:dyDescent="0.25">
      <c r="B44" s="6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5"/>
      <c r="R44" s="15"/>
      <c r="S44" s="15"/>
      <c r="T44" s="15"/>
      <c r="U44" s="15"/>
      <c r="V44" s="15"/>
      <c r="W44" s="15"/>
      <c r="X44" s="15"/>
      <c r="Y44" s="15"/>
      <c r="Z44" s="16"/>
    </row>
    <row r="45" spans="1:37" s="1" customFormat="1" ht="13.5" customHeight="1" x14ac:dyDescent="0.25">
      <c r="B45" s="6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5"/>
      <c r="R45" s="15"/>
      <c r="S45" s="15"/>
      <c r="T45" s="15"/>
      <c r="U45" s="15"/>
      <c r="V45" s="15"/>
      <c r="W45" s="15"/>
      <c r="X45" s="15"/>
      <c r="Y45" s="15"/>
      <c r="Z45" s="16"/>
    </row>
    <row r="47" spans="1:37" s="2" customFormat="1" ht="90" customHeight="1" x14ac:dyDescent="0.25">
      <c r="C47" s="2" t="s">
        <v>90</v>
      </c>
      <c r="D47" s="3"/>
      <c r="AH47" s="3"/>
      <c r="AI47" s="3"/>
      <c r="AJ47" s="3"/>
      <c r="AK47" s="3"/>
    </row>
    <row r="103" spans="2:46" s="2" customFormat="1" ht="90.75" customHeight="1" x14ac:dyDescent="0.25">
      <c r="C103" s="480" t="s">
        <v>204</v>
      </c>
      <c r="D103" s="480"/>
      <c r="E103" s="480"/>
      <c r="F103" s="480"/>
      <c r="G103" s="480"/>
      <c r="H103" s="480"/>
      <c r="I103" s="480"/>
      <c r="J103" s="480"/>
      <c r="K103" s="480"/>
      <c r="L103" s="480"/>
      <c r="M103" s="480"/>
      <c r="N103" s="480"/>
      <c r="O103" s="480"/>
      <c r="P103" s="480"/>
      <c r="Q103" s="480"/>
      <c r="R103" s="480"/>
      <c r="S103" s="480"/>
      <c r="T103" s="480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480"/>
      <c r="AL103" s="480"/>
      <c r="AM103" s="480"/>
      <c r="AN103" s="480"/>
      <c r="AO103" s="480"/>
      <c r="AQ103" s="3"/>
      <c r="AR103" s="3"/>
      <c r="AS103" s="3"/>
      <c r="AT103" s="3"/>
    </row>
    <row r="104" spans="2:46" s="1" customFormat="1" ht="13.5" customHeight="1" x14ac:dyDescent="0.25">
      <c r="B104" s="6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5"/>
      <c r="AA104" s="15"/>
      <c r="AB104" s="15"/>
      <c r="AC104" s="15"/>
      <c r="AD104" s="15"/>
      <c r="AE104" s="15"/>
      <c r="AF104" s="15"/>
      <c r="AG104" s="15"/>
      <c r="AH104" s="15"/>
      <c r="AI104" s="16"/>
    </row>
    <row r="105" spans="2:46" s="1" customFormat="1" ht="13.5" customHeight="1" x14ac:dyDescent="0.25">
      <c r="B105" s="6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5"/>
      <c r="AA105" s="15"/>
      <c r="AB105" s="15"/>
      <c r="AC105" s="15"/>
      <c r="AD105" s="15"/>
      <c r="AE105" s="15"/>
      <c r="AF105" s="15"/>
      <c r="AG105" s="15"/>
      <c r="AH105" s="15"/>
      <c r="AI105" s="16"/>
    </row>
    <row r="106" spans="2:46" s="1" customFormat="1" ht="13.5" customHeight="1" x14ac:dyDescent="0.25">
      <c r="B106" s="6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6"/>
    </row>
    <row r="107" spans="2:46" s="1" customFormat="1" ht="13.5" customHeight="1" x14ac:dyDescent="0.25">
      <c r="B107" s="6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6"/>
    </row>
    <row r="108" spans="2:46" s="1" customFormat="1" ht="13.5" customHeight="1" x14ac:dyDescent="0.25">
      <c r="B108" s="6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6"/>
    </row>
    <row r="109" spans="2:46" s="1" customFormat="1" ht="13.5" customHeight="1" x14ac:dyDescent="0.25">
      <c r="B109" s="6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6"/>
    </row>
    <row r="110" spans="2:46" s="1" customFormat="1" ht="13.5" customHeight="1" x14ac:dyDescent="0.25">
      <c r="B110" s="6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6"/>
    </row>
    <row r="111" spans="2:46" s="1" customFormat="1" ht="33" customHeight="1" x14ac:dyDescent="0.25">
      <c r="B111" s="6"/>
      <c r="C111" s="476" t="s">
        <v>109</v>
      </c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14"/>
      <c r="Q111" s="14"/>
      <c r="R111" s="14"/>
      <c r="S111" s="15"/>
      <c r="T111" s="15"/>
      <c r="U111" s="15"/>
      <c r="V111" s="15"/>
      <c r="W111" s="15"/>
      <c r="X111" s="15"/>
      <c r="Y111" s="15"/>
      <c r="Z111" s="15"/>
      <c r="AA111" s="15"/>
      <c r="AB111" s="16"/>
    </row>
    <row r="112" spans="2:46" s="1" customFormat="1" ht="28.5" customHeight="1" x14ac:dyDescent="0.25">
      <c r="B112" s="6"/>
      <c r="C112" s="477"/>
      <c r="D112" s="460" t="s">
        <v>22</v>
      </c>
      <c r="E112" s="462"/>
      <c r="F112" s="461"/>
      <c r="G112" s="460" t="s">
        <v>5</v>
      </c>
      <c r="H112" s="462"/>
      <c r="I112" s="461"/>
      <c r="J112" s="460" t="s">
        <v>4</v>
      </c>
      <c r="K112" s="462"/>
      <c r="L112" s="461"/>
      <c r="M112" s="460" t="s">
        <v>3</v>
      </c>
      <c r="N112" s="462"/>
      <c r="O112" s="462"/>
      <c r="P112" s="14"/>
      <c r="Q112" s="14"/>
      <c r="R112" s="14"/>
      <c r="S112" s="4"/>
      <c r="T112" s="4"/>
      <c r="U112" s="457"/>
      <c r="V112" s="457"/>
      <c r="W112" s="457"/>
      <c r="X112" s="15"/>
      <c r="Y112" s="15"/>
      <c r="Z112" s="15"/>
      <c r="AA112" s="15"/>
      <c r="AB112" s="16"/>
    </row>
    <row r="113" spans="2:35" s="1" customFormat="1" ht="21" customHeight="1" x14ac:dyDescent="0.25">
      <c r="B113" s="6"/>
      <c r="C113" s="478"/>
      <c r="D113" s="484" t="s">
        <v>12</v>
      </c>
      <c r="E113" s="485"/>
      <c r="F113" s="291" t="s">
        <v>11</v>
      </c>
      <c r="G113" s="484" t="s">
        <v>12</v>
      </c>
      <c r="H113" s="485"/>
      <c r="I113" s="291" t="s">
        <v>11</v>
      </c>
      <c r="J113" s="484" t="s">
        <v>12</v>
      </c>
      <c r="K113" s="485"/>
      <c r="L113" s="291" t="s">
        <v>11</v>
      </c>
      <c r="M113" s="484" t="s">
        <v>12</v>
      </c>
      <c r="N113" s="485"/>
      <c r="O113" s="290" t="s">
        <v>11</v>
      </c>
      <c r="R113" s="14"/>
      <c r="S113" s="103"/>
      <c r="T113" s="103"/>
      <c r="U113" s="459"/>
      <c r="V113" s="459"/>
      <c r="W113" s="103"/>
      <c r="X113" s="15"/>
      <c r="Y113" s="15"/>
      <c r="Z113" s="15"/>
      <c r="AA113" s="15"/>
      <c r="AB113" s="16"/>
    </row>
    <row r="114" spans="2:35" s="1" customFormat="1" ht="21" customHeight="1" x14ac:dyDescent="0.25">
      <c r="B114" s="6"/>
      <c r="C114" s="284" t="str">
        <f>Talnagögn!A13</f>
        <v>Fiskiskip</v>
      </c>
      <c r="D114" s="482">
        <f>Talnagögn!$AI$13</f>
        <v>481.51547449283527</v>
      </c>
      <c r="E114" s="483"/>
      <c r="F114" s="252">
        <f>Talnagögn!$AI$13/Talnagögn!$AI$10</f>
        <v>0.10319422968745243</v>
      </c>
      <c r="G114" s="497">
        <f>Talnagögn!$AI$13-Talnagögn!$AH$13</f>
        <v>-87.903176911155526</v>
      </c>
      <c r="H114" s="498"/>
      <c r="I114" s="255">
        <f>Talnagögn!$AI$13/Talnagögn!$AH$13-1</f>
        <v>-0.15437354694022842</v>
      </c>
      <c r="J114" s="487">
        <f>Talnagögn!$AI$13-Talnagögn!$R$13</f>
        <v>-260.76032246474409</v>
      </c>
      <c r="K114" s="488"/>
      <c r="L114" s="289">
        <f>Talnagögn!$AI$13/Talnagögn!$R$13-1</f>
        <v>-0.35129843049381604</v>
      </c>
      <c r="M114" s="482">
        <f>Talnagögn!$AI$13-Talnagögn!$C$13</f>
        <v>-278.92196266414277</v>
      </c>
      <c r="N114" s="483"/>
      <c r="O114" s="259">
        <f>Talnagögn!$AI$13/Talnagögn!$C$13-1</f>
        <v>-0.36679146637879767</v>
      </c>
      <c r="R114" s="14"/>
      <c r="S114" s="286"/>
      <c r="T114" s="244"/>
      <c r="U114" s="288"/>
      <c r="V114" s="288"/>
      <c r="W114" s="115"/>
      <c r="X114" s="15"/>
      <c r="Y114" s="15"/>
      <c r="Z114" s="15"/>
      <c r="AA114" s="15"/>
      <c r="AB114" s="16"/>
    </row>
    <row r="115" spans="2:35" s="1" customFormat="1" ht="21" customHeight="1" x14ac:dyDescent="0.25">
      <c r="B115" s="6"/>
      <c r="C115" s="126" t="str">
        <f>Talnagögn!A14</f>
        <v>Vegasamgöngur</v>
      </c>
      <c r="D115" s="481">
        <f>Talnagögn!$AI$14</f>
        <v>925.61998746656161</v>
      </c>
      <c r="E115" s="474"/>
      <c r="F115" s="121">
        <f>Talnagögn!$AI$14/Talnagögn!AI10</f>
        <v>0.19837086583879346</v>
      </c>
      <c r="G115" s="481">
        <f>Talnagögn!$AI$14-Talnagögn!$AH$14</f>
        <v>66.026688795729683</v>
      </c>
      <c r="H115" s="474"/>
      <c r="I115" s="212">
        <f>Talnagögn!$AI$14/Talnagögn!$AH$14-1</f>
        <v>7.6811544363857953E-2</v>
      </c>
      <c r="J115" s="489">
        <f>Talnagögn!$AI$14-Talnagögn!$R$14</f>
        <v>150.66528132875874</v>
      </c>
      <c r="K115" s="490"/>
      <c r="L115" s="289">
        <f>Talnagögn!$AI$14/Talnagögn!$R$14-1</f>
        <v>0.19441817713404186</v>
      </c>
      <c r="M115" s="481">
        <f>Talnagögn!$AI$14-Talnagögn!$C$14</f>
        <v>394.93248494421971</v>
      </c>
      <c r="N115" s="474"/>
      <c r="O115" s="260">
        <f>Talnagögn!$AI$14/Talnagögn!$C$14-1</f>
        <v>0.74419028725401937</v>
      </c>
      <c r="R115" s="14"/>
      <c r="S115" s="286"/>
      <c r="T115" s="244"/>
      <c r="U115" s="288"/>
      <c r="V115" s="288"/>
      <c r="W115" s="101"/>
      <c r="X115" s="15"/>
      <c r="Y115" s="15"/>
      <c r="Z115" s="15"/>
      <c r="AA115" s="15"/>
      <c r="AB115" s="16"/>
    </row>
    <row r="116" spans="2:35" s="1" customFormat="1" ht="21" customHeight="1" x14ac:dyDescent="0.25">
      <c r="B116" s="6"/>
      <c r="C116" s="126" t="str">
        <f>Talnagögn!A24</f>
        <v>Jarðvarmavirkjanir</v>
      </c>
      <c r="D116" s="481">
        <f>Talnagögn!$AI$24</f>
        <v>190.25900000000001</v>
      </c>
      <c r="E116" s="474"/>
      <c r="F116" s="158">
        <f>Talnagögn!$AI$24/Talnagögn!AI10</f>
        <v>4.0774662469123105E-2</v>
      </c>
      <c r="G116" s="481">
        <f>Talnagögn!$AI$24-Talnagögn!$AH$24</f>
        <v>10.551200000000023</v>
      </c>
      <c r="H116" s="474"/>
      <c r="I116" s="212">
        <f>Talnagögn!$AI$24/Talnagögn!$AH$24-1</f>
        <v>5.8713088691754178E-2</v>
      </c>
      <c r="J116" s="489">
        <f>Talnagögn!$AI$24-Talnagögn!$R$24</f>
        <v>70.821606693838589</v>
      </c>
      <c r="K116" s="490"/>
      <c r="L116" s="289">
        <f>Talnagögn!$AI$24/Talnagögn!$R$24-1</f>
        <v>0.59296008338273998</v>
      </c>
      <c r="M116" s="481">
        <f>Talnagögn!$AI$24-Talnagögn!$C$24</f>
        <v>128.68466564245418</v>
      </c>
      <c r="N116" s="474"/>
      <c r="O116" s="259">
        <f>Talnagögn!$AI$24/Talnagögn!$C$24-1</f>
        <v>2.0899075399697615</v>
      </c>
      <c r="R116" s="14"/>
      <c r="S116" s="286"/>
      <c r="T116" s="285"/>
      <c r="U116" s="288"/>
      <c r="V116" s="140"/>
      <c r="W116" s="101"/>
      <c r="X116" s="15"/>
      <c r="Y116" s="15"/>
      <c r="Z116" s="15"/>
      <c r="AA116" s="15"/>
      <c r="AB116" s="16"/>
    </row>
    <row r="117" spans="2:35" s="1" customFormat="1" ht="21" customHeight="1" x14ac:dyDescent="0.25">
      <c r="B117" s="6"/>
      <c r="C117" s="126" t="str">
        <f>Talnagögn!A29</f>
        <v>Álframleiðsla</v>
      </c>
      <c r="D117" s="481">
        <f>Talnagögn!$AI$29</f>
        <v>1354.2007303406649</v>
      </c>
      <c r="E117" s="474"/>
      <c r="F117" s="121">
        <f>D117/'Losun (samantekt)'!$D$43</f>
        <v>0.29022058191770483</v>
      </c>
      <c r="G117" s="496">
        <f>Talnagögn!$AI$29-Talnagögn!$AH$29</f>
        <v>-6.8891131229165694</v>
      </c>
      <c r="H117" s="458"/>
      <c r="I117" s="212">
        <f>Talnagögn!$AI$29/Talnagögn!$AH$29-1</f>
        <v>-5.0614683196708032E-3</v>
      </c>
      <c r="J117" s="489">
        <f>Talnagögn!$AI$29-Talnagögn!$R$29</f>
        <v>909.39221417357771</v>
      </c>
      <c r="K117" s="490"/>
      <c r="L117" s="289">
        <f>Talnagögn!$AI$29/Talnagögn!$R$29-1</f>
        <v>2.0444577410743081</v>
      </c>
      <c r="M117" s="481">
        <f>Talnagögn!$AI$29-Talnagögn!$C$29</f>
        <v>770.17425756985892</v>
      </c>
      <c r="N117" s="474"/>
      <c r="O117" s="259">
        <f>Talnagögn!$AI$29/Talnagögn!$C$29-1</f>
        <v>1.3187317587093426</v>
      </c>
      <c r="R117" s="14"/>
      <c r="S117" s="286"/>
      <c r="T117" s="244"/>
      <c r="U117" s="288"/>
      <c r="V117" s="140"/>
      <c r="W117" s="101"/>
      <c r="X117" s="15"/>
      <c r="Y117" s="15"/>
      <c r="Z117" s="15"/>
      <c r="AA117" s="15"/>
      <c r="AB117" s="16"/>
    </row>
    <row r="118" spans="2:35" s="1" customFormat="1" ht="21" customHeight="1" x14ac:dyDescent="0.25">
      <c r="B118" s="6"/>
      <c r="C118" s="126" t="str">
        <f>Talnagögn!A30</f>
        <v>Kísil- og kísilmálmframleiðsla</v>
      </c>
      <c r="D118" s="481">
        <f>Talnagögn!$AI$30</f>
        <v>517.72039053568778</v>
      </c>
      <c r="E118" s="474"/>
      <c r="F118" s="121">
        <f>Talnagögn!$AI$30/Talnagögn!$AI$10</f>
        <v>0.11095335399363637</v>
      </c>
      <c r="G118" s="481">
        <f>Talnagögn!$AI$30-Talnagögn!$AH$30</f>
        <v>41.695798826362534</v>
      </c>
      <c r="H118" s="474"/>
      <c r="I118" s="212">
        <f>Talnagögn!$AI$30/Talnagögn!$AH$30-1</f>
        <v>8.7591690749925011E-2</v>
      </c>
      <c r="J118" s="489">
        <f>Talnagögn!$AI$30-Talnagögn!$R$30</f>
        <v>137.77749652928782</v>
      </c>
      <c r="K118" s="490"/>
      <c r="L118" s="289">
        <f>Talnagögn!$AI$30/Talnagögn!$R$30-1</f>
        <v>0.36262685446346854</v>
      </c>
      <c r="M118" s="481">
        <f>Talnagögn!$AI$30-Talnagögn!$C$30</f>
        <v>307.16566882902112</v>
      </c>
      <c r="N118" s="474"/>
      <c r="O118" s="259">
        <f>Talnagögn!$AI$30/Talnagögn!$C$30-1</f>
        <v>1.458840088406792</v>
      </c>
      <c r="R118" s="14"/>
      <c r="S118" s="286"/>
      <c r="T118" s="244"/>
      <c r="U118" s="288"/>
      <c r="V118" s="94"/>
      <c r="W118" s="101"/>
      <c r="X118" s="15"/>
      <c r="Y118" s="15"/>
      <c r="Z118" s="15"/>
      <c r="AA118" s="15"/>
      <c r="AB118" s="16"/>
    </row>
    <row r="119" spans="2:35" s="1" customFormat="1" ht="21" customHeight="1" x14ac:dyDescent="0.25">
      <c r="B119" s="6"/>
      <c r="C119" s="126" t="s">
        <v>8</v>
      </c>
      <c r="D119" s="481">
        <f>Talnagögn!$AI$47</f>
        <v>595.98194997545465</v>
      </c>
      <c r="E119" s="474"/>
      <c r="F119" s="121">
        <f>Talnagögn!$AI$47/Talnagögn!AI10</f>
        <v>0.12772569417446203</v>
      </c>
      <c r="G119" s="481">
        <f>Talnagögn!$AI$47-Talnagögn!$AH$47</f>
        <v>-15.873083936275748</v>
      </c>
      <c r="H119" s="474"/>
      <c r="I119" s="212">
        <f>Talnagögn!$AI$47/Talnagögn!$AH$47-1</f>
        <v>-2.5942556743867029E-2</v>
      </c>
      <c r="J119" s="491">
        <f>Talnagögn!$AI$47-Talnagögn!$R$47</f>
        <v>-6.8814940101193542</v>
      </c>
      <c r="K119" s="492"/>
      <c r="L119" s="289">
        <f>Talnagögn!$AI$4/Talnagögn!$R$47-1</f>
        <v>2.0178363671381168</v>
      </c>
      <c r="M119" s="481">
        <f>Talnagögn!$AI$47-Talnagögn!$C$47</f>
        <v>-98.013713054849973</v>
      </c>
      <c r="N119" s="474"/>
      <c r="O119" s="259">
        <f>Talnagögn!$AI$47/Talnagögn!$C$47-1</f>
        <v>-0.1412310166707339</v>
      </c>
      <c r="R119" s="14"/>
      <c r="S119" s="286"/>
      <c r="T119" s="244"/>
      <c r="U119" s="288"/>
      <c r="V119" s="140"/>
      <c r="W119" s="101"/>
      <c r="X119" s="15"/>
      <c r="Y119" s="15"/>
      <c r="Z119" s="15"/>
      <c r="AA119" s="15"/>
      <c r="AB119" s="16"/>
    </row>
    <row r="120" spans="2:35" s="1" customFormat="1" ht="21" customHeight="1" x14ac:dyDescent="0.25">
      <c r="B120" s="6"/>
      <c r="C120" s="99" t="s">
        <v>6</v>
      </c>
      <c r="D120" s="481">
        <f>Talnagögn!$AI$100</f>
        <v>233.58682636853763</v>
      </c>
      <c r="E120" s="474"/>
      <c r="F120" s="158">
        <f>Talnagögn!$AI$100/Talnagögn!AI10</f>
        <v>5.0060307278030396E-2</v>
      </c>
      <c r="G120" s="496">
        <f>Talnagögn!$AI$100-Talnagögn!$AH$100</f>
        <v>-9.0825619096302148</v>
      </c>
      <c r="H120" s="458"/>
      <c r="I120" s="212">
        <f>Talnagögn!$AI$100/Talnagögn!$AH$100-1</f>
        <v>-3.74277199694385E-2</v>
      </c>
      <c r="J120" s="489">
        <f>Talnagögn!$AI$100-Talnagögn!$R$100</f>
        <v>-76.346612536795988</v>
      </c>
      <c r="K120" s="490"/>
      <c r="L120" s="289">
        <f>Talnagögn!$AI$100/Talnagögn!$R$100-1</f>
        <v>-0.24633228607551239</v>
      </c>
      <c r="M120" s="496">
        <f>Talnagögn!$AI$100-Talnagögn!$C$100</f>
        <v>25.872950395862148</v>
      </c>
      <c r="N120" s="458"/>
      <c r="O120" s="101">
        <f>Talnagögn!$AI$100/Talnagögn!$C$100-1</f>
        <v>0.12456052959728936</v>
      </c>
      <c r="R120" s="14"/>
      <c r="S120" s="286"/>
      <c r="T120" s="285"/>
      <c r="U120" s="288"/>
      <c r="V120" s="288"/>
      <c r="W120" s="115"/>
      <c r="X120" s="15"/>
      <c r="Y120" s="15"/>
      <c r="Z120" s="15"/>
      <c r="AA120" s="15"/>
      <c r="AB120" s="16"/>
    </row>
    <row r="121" spans="2:35" s="1" customFormat="1" ht="21" customHeight="1" x14ac:dyDescent="0.25">
      <c r="B121" s="6"/>
      <c r="C121" s="100" t="s">
        <v>20</v>
      </c>
      <c r="D121" s="495">
        <f>D122-SUM(D114:E120)</f>
        <v>367.22416211273867</v>
      </c>
      <c r="E121" s="472"/>
      <c r="F121" s="136">
        <f>D121/D122</f>
        <v>7.8700304640797344E-2</v>
      </c>
      <c r="G121" s="499">
        <f>(Talnagögn!$AI$10-Talnagögn!$AH$10)-SUM(G114:H120)</f>
        <v>36.704933961011164</v>
      </c>
      <c r="H121" s="473"/>
      <c r="I121" s="256">
        <f>$D$121/($D$121-G121)-1</f>
        <v>0.11105234078593917</v>
      </c>
      <c r="J121" s="493">
        <f>(Talnagögn!$AI$10-Talnagögn!$R$10)-SUM(J114:J120)</f>
        <v>-280.32486892858901</v>
      </c>
      <c r="K121" s="494"/>
      <c r="L121" s="256">
        <f>$D$121/($D$121-J121)-1</f>
        <v>-0.43290137964965647</v>
      </c>
      <c r="M121" s="495">
        <f>(Talnagögn!$AI$10-Talnagögn!$C$10)-SUM(M114:M120)</f>
        <v>-228.69432096693663</v>
      </c>
      <c r="N121" s="472"/>
      <c r="O121" s="119">
        <f>$D$121/($D$121-M121)-1</f>
        <v>-0.38376779284484752</v>
      </c>
      <c r="R121" s="14"/>
      <c r="S121" s="286"/>
      <c r="T121" s="285"/>
      <c r="U121" s="288"/>
      <c r="V121" s="67"/>
      <c r="W121" s="101"/>
      <c r="X121" s="15"/>
      <c r="Y121" s="15"/>
      <c r="Z121" s="15"/>
      <c r="AA121" s="15"/>
      <c r="AB121" s="16"/>
    </row>
    <row r="122" spans="2:35" s="1" customFormat="1" ht="28.5" customHeight="1" x14ac:dyDescent="0.25">
      <c r="B122" s="6"/>
      <c r="C122" s="102" t="s">
        <v>21</v>
      </c>
      <c r="D122" s="486">
        <f>Talnagögn!$AI$10</f>
        <v>4666.1085212924809</v>
      </c>
      <c r="E122" s="471"/>
      <c r="F122" s="267">
        <f>SUM(F114:F121)</f>
        <v>0.99999999999999989</v>
      </c>
      <c r="G122" s="486">
        <f>Talnagögn!$AI$10-Talnagögn!$AH$10</f>
        <v>35.230685703125346</v>
      </c>
      <c r="H122" s="471"/>
      <c r="I122" s="296">
        <f>$D$122/($D$122-G122)-1</f>
        <v>7.6077769602060918E-3</v>
      </c>
      <c r="J122" s="486">
        <f>Talnagögn!$AI$10-Talnagögn!$R$10</f>
        <v>644.34330078521452</v>
      </c>
      <c r="K122" s="471"/>
      <c r="L122" s="296">
        <f>$D$122/($D$122-J122)-1</f>
        <v>0.16021405165564162</v>
      </c>
      <c r="M122" s="486">
        <f>Talnagögn!$AI$10-Talnagögn!$C$10</f>
        <v>1021.2000306954865</v>
      </c>
      <c r="N122" s="471"/>
      <c r="O122" s="258">
        <f>$D$122/($D$122-M122)-1</f>
        <v>0.28017165131304167</v>
      </c>
      <c r="R122" s="14"/>
      <c r="S122" s="294"/>
      <c r="T122" s="295"/>
      <c r="U122" s="15"/>
      <c r="V122" s="15"/>
      <c r="W122" s="15"/>
      <c r="X122" s="15"/>
      <c r="Y122" s="15"/>
      <c r="Z122" s="15"/>
      <c r="AA122" s="15"/>
      <c r="AB122" s="16"/>
    </row>
    <row r="123" spans="2:35" s="1" customFormat="1" ht="13.5" customHeight="1" x14ac:dyDescent="0.25">
      <c r="B123" s="6"/>
      <c r="C123" s="12"/>
      <c r="D123" s="287"/>
      <c r="E123" s="287"/>
      <c r="F123" s="13"/>
      <c r="G123" s="13"/>
      <c r="H123" s="13"/>
      <c r="I123" s="29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6"/>
    </row>
    <row r="124" spans="2:35" s="1" customFormat="1" ht="13.5" customHeight="1" x14ac:dyDescent="0.25">
      <c r="B124" s="6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6"/>
    </row>
    <row r="125" spans="2:35" s="1" customFormat="1" ht="13.5" customHeight="1" x14ac:dyDescent="0.25">
      <c r="B125" s="6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6"/>
    </row>
    <row r="126" spans="2:35" s="1" customFormat="1" ht="13.5" customHeight="1" x14ac:dyDescent="0.25">
      <c r="B126" s="6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6"/>
    </row>
    <row r="127" spans="2:35" s="1" customFormat="1" ht="13.5" customHeight="1" x14ac:dyDescent="0.25">
      <c r="B127" s="6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6"/>
    </row>
    <row r="128" spans="2:35" s="1" customFormat="1" ht="13.5" customHeight="1" x14ac:dyDescent="0.25">
      <c r="B128" s="6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6"/>
    </row>
    <row r="129" spans="2:35" s="1" customFormat="1" ht="13.5" customHeight="1" x14ac:dyDescent="0.25">
      <c r="B129" s="6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6"/>
    </row>
    <row r="130" spans="2:35" s="1" customFormat="1" ht="13.5" customHeight="1" x14ac:dyDescent="0.25">
      <c r="B130" s="6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6"/>
    </row>
    <row r="131" spans="2:35" s="1" customFormat="1" ht="13.5" customHeight="1" x14ac:dyDescent="0.25">
      <c r="B131" s="6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6"/>
    </row>
    <row r="132" spans="2:35" s="1" customFormat="1" ht="13.5" customHeight="1" x14ac:dyDescent="0.25">
      <c r="B132" s="6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6"/>
    </row>
    <row r="133" spans="2:35" s="1" customFormat="1" ht="13.5" customHeight="1" x14ac:dyDescent="0.25">
      <c r="B133" s="6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6"/>
    </row>
    <row r="134" spans="2:35" s="1" customFormat="1" ht="13.5" customHeight="1" x14ac:dyDescent="0.25">
      <c r="B134" s="6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6"/>
    </row>
    <row r="135" spans="2:35" s="1" customFormat="1" ht="13.5" customHeight="1" x14ac:dyDescent="0.25">
      <c r="B135" s="6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6"/>
    </row>
    <row r="136" spans="2:35" s="1" customFormat="1" ht="13.5" customHeight="1" x14ac:dyDescent="0.25">
      <c r="B136" s="6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6"/>
    </row>
    <row r="137" spans="2:35" s="1" customFormat="1" ht="13.5" customHeight="1" x14ac:dyDescent="0.25">
      <c r="B137" s="6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6"/>
    </row>
    <row r="138" spans="2:35" s="1" customFormat="1" ht="13.5" customHeight="1" x14ac:dyDescent="0.25">
      <c r="B138" s="6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6"/>
    </row>
    <row r="139" spans="2:35" s="1" customFormat="1" ht="13.5" customHeight="1" x14ac:dyDescent="0.25">
      <c r="B139" s="6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6"/>
    </row>
    <row r="140" spans="2:35" s="1" customFormat="1" ht="13.5" customHeight="1" x14ac:dyDescent="0.25">
      <c r="B140" s="6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6"/>
    </row>
    <row r="141" spans="2:35" s="1" customFormat="1" ht="13.5" customHeight="1" x14ac:dyDescent="0.25">
      <c r="B141" s="6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6"/>
    </row>
    <row r="142" spans="2:35" s="1" customFormat="1" ht="13.5" customHeight="1" x14ac:dyDescent="0.25">
      <c r="B142" s="6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6"/>
    </row>
    <row r="143" spans="2:35" s="1" customFormat="1" ht="13.5" customHeight="1" x14ac:dyDescent="0.25">
      <c r="B143" s="6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6"/>
    </row>
    <row r="144" spans="2:35" s="1" customFormat="1" ht="13.5" customHeight="1" x14ac:dyDescent="0.25">
      <c r="B144" s="6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6"/>
    </row>
    <row r="145" spans="2:35" s="1" customFormat="1" ht="13.5" customHeight="1" x14ac:dyDescent="0.25">
      <c r="B145" s="6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6"/>
    </row>
    <row r="146" spans="2:35" s="1" customFormat="1" ht="13.5" customHeight="1" x14ac:dyDescent="0.25">
      <c r="B146" s="6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6"/>
    </row>
    <row r="147" spans="2:35" s="1" customFormat="1" ht="13.5" customHeight="1" x14ac:dyDescent="0.25">
      <c r="B147" s="6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6"/>
    </row>
    <row r="148" spans="2:35" s="1" customFormat="1" ht="13.5" customHeight="1" x14ac:dyDescent="0.25">
      <c r="B148" s="6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6"/>
    </row>
    <row r="149" spans="2:35" s="1" customFormat="1" ht="13.5" customHeight="1" x14ac:dyDescent="0.25">
      <c r="B149" s="6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6"/>
    </row>
    <row r="150" spans="2:35" s="1" customFormat="1" ht="13.5" customHeight="1" x14ac:dyDescent="0.25">
      <c r="B150" s="6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6"/>
    </row>
    <row r="151" spans="2:35" s="1" customFormat="1" ht="13.5" customHeight="1" x14ac:dyDescent="0.25">
      <c r="B151" s="6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6"/>
    </row>
    <row r="152" spans="2:35" s="1" customFormat="1" ht="13.5" customHeight="1" x14ac:dyDescent="0.25">
      <c r="B152" s="6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6"/>
    </row>
    <row r="153" spans="2:35" s="1" customFormat="1" ht="13.5" customHeight="1" x14ac:dyDescent="0.25">
      <c r="B153" s="6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6"/>
    </row>
    <row r="154" spans="2:35" s="1" customFormat="1" ht="13.5" customHeight="1" x14ac:dyDescent="0.25">
      <c r="B154" s="6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6"/>
    </row>
    <row r="155" spans="2:35" s="1" customFormat="1" ht="13.5" customHeight="1" x14ac:dyDescent="0.25">
      <c r="B155" s="6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6"/>
    </row>
    <row r="156" spans="2:35" s="75" customFormat="1" ht="15.75" thickBot="1" x14ac:dyDescent="0.3"/>
    <row r="157" spans="2:35" ht="15.75" thickTop="1" x14ac:dyDescent="0.25"/>
  </sheetData>
  <mergeCells count="114">
    <mergeCell ref="D122:E122"/>
    <mergeCell ref="D116:E116"/>
    <mergeCell ref="D120:E120"/>
    <mergeCell ref="D117:E117"/>
    <mergeCell ref="D119:E119"/>
    <mergeCell ref="M122:N122"/>
    <mergeCell ref="M114:N114"/>
    <mergeCell ref="M115:N115"/>
    <mergeCell ref="M116:N116"/>
    <mergeCell ref="D121:E121"/>
    <mergeCell ref="G120:H120"/>
    <mergeCell ref="D118:E118"/>
    <mergeCell ref="G114:H114"/>
    <mergeCell ref="G115:H115"/>
    <mergeCell ref="G116:H116"/>
    <mergeCell ref="G117:H117"/>
    <mergeCell ref="G118:H118"/>
    <mergeCell ref="G119:H119"/>
    <mergeCell ref="G121:H121"/>
    <mergeCell ref="J120:K120"/>
    <mergeCell ref="M120:N120"/>
    <mergeCell ref="M118:N118"/>
    <mergeCell ref="M119:N119"/>
    <mergeCell ref="M121:N121"/>
    <mergeCell ref="G122:H122"/>
    <mergeCell ref="J112:L112"/>
    <mergeCell ref="M112:O112"/>
    <mergeCell ref="J113:K113"/>
    <mergeCell ref="M113:N113"/>
    <mergeCell ref="J114:K114"/>
    <mergeCell ref="J115:K115"/>
    <mergeCell ref="J116:K116"/>
    <mergeCell ref="J117:K117"/>
    <mergeCell ref="J118:K118"/>
    <mergeCell ref="J119:K119"/>
    <mergeCell ref="J121:K121"/>
    <mergeCell ref="J122:K122"/>
    <mergeCell ref="M117:N117"/>
    <mergeCell ref="G112:I112"/>
    <mergeCell ref="G113:H113"/>
    <mergeCell ref="D114:E114"/>
    <mergeCell ref="D115:E115"/>
    <mergeCell ref="C103:AO103"/>
    <mergeCell ref="C111:O111"/>
    <mergeCell ref="C112:C113"/>
    <mergeCell ref="D112:F112"/>
    <mergeCell ref="D113:E113"/>
    <mergeCell ref="U112:W112"/>
    <mergeCell ref="U113:V113"/>
    <mergeCell ref="C1:AF1"/>
    <mergeCell ref="C26:C27"/>
    <mergeCell ref="G31:H31"/>
    <mergeCell ref="J31:K31"/>
    <mergeCell ref="M31:N31"/>
    <mergeCell ref="D26:F26"/>
    <mergeCell ref="G26:I26"/>
    <mergeCell ref="J26:L26"/>
    <mergeCell ref="M26:O26"/>
    <mergeCell ref="D27:E27"/>
    <mergeCell ref="G27:H27"/>
    <mergeCell ref="J27:K27"/>
    <mergeCell ref="M27:N27"/>
    <mergeCell ref="G29:H29"/>
    <mergeCell ref="J29:K29"/>
    <mergeCell ref="M29:N29"/>
    <mergeCell ref="G30:H30"/>
    <mergeCell ref="J30:K30"/>
    <mergeCell ref="M30:N30"/>
    <mergeCell ref="C25:O25"/>
    <mergeCell ref="G33:H33"/>
    <mergeCell ref="J33:K33"/>
    <mergeCell ref="M33:N33"/>
    <mergeCell ref="D33:E33"/>
    <mergeCell ref="G28:H28"/>
    <mergeCell ref="J28:K28"/>
    <mergeCell ref="D31:E31"/>
    <mergeCell ref="D29:E29"/>
    <mergeCell ref="D30:E30"/>
    <mergeCell ref="D28:E28"/>
    <mergeCell ref="M28:N28"/>
    <mergeCell ref="D32:E32"/>
    <mergeCell ref="G32:H32"/>
    <mergeCell ref="J32:K32"/>
    <mergeCell ref="M32:N32"/>
    <mergeCell ref="D39:E39"/>
    <mergeCell ref="G39:H39"/>
    <mergeCell ref="J39:K39"/>
    <mergeCell ref="M39:N39"/>
    <mergeCell ref="D40:E40"/>
    <mergeCell ref="G40:H40"/>
    <mergeCell ref="J40:K40"/>
    <mergeCell ref="M40:N40"/>
    <mergeCell ref="C36:O36"/>
    <mergeCell ref="C37:C38"/>
    <mergeCell ref="D37:F37"/>
    <mergeCell ref="G37:I37"/>
    <mergeCell ref="J37:L37"/>
    <mergeCell ref="M37:O37"/>
    <mergeCell ref="D38:E38"/>
    <mergeCell ref="G38:H38"/>
    <mergeCell ref="J38:K38"/>
    <mergeCell ref="M38:N38"/>
    <mergeCell ref="D43:E43"/>
    <mergeCell ref="G43:H43"/>
    <mergeCell ref="J43:K43"/>
    <mergeCell ref="M43:N43"/>
    <mergeCell ref="D42:E42"/>
    <mergeCell ref="G42:H42"/>
    <mergeCell ref="J42:K42"/>
    <mergeCell ref="M42:N42"/>
    <mergeCell ref="D41:E41"/>
    <mergeCell ref="G41:H41"/>
    <mergeCell ref="J41:K41"/>
    <mergeCell ref="M41:N4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BBE27-E2E2-4093-90C9-83F9BB890276}">
  <sheetPr>
    <tabColor theme="2"/>
  </sheetPr>
  <dimension ref="A1:BA466"/>
  <sheetViews>
    <sheetView topLeftCell="A435" zoomScale="90" zoomScaleNormal="90" workbookViewId="0">
      <selection activeCell="P326" sqref="P326"/>
    </sheetView>
  </sheetViews>
  <sheetFormatPr defaultColWidth="9.21875" defaultRowHeight="15" x14ac:dyDescent="0.25"/>
  <cols>
    <col min="1" max="2" width="9.21875" style="1"/>
    <col min="3" max="3" width="26.109375" style="1" customWidth="1"/>
    <col min="4" max="5" width="7.88671875" style="1" customWidth="1"/>
    <col min="6" max="6" width="8.6640625" style="1" customWidth="1"/>
    <col min="7" max="17" width="7.88671875" style="1" customWidth="1"/>
    <col min="18" max="18" width="10.109375" style="1" customWidth="1"/>
    <col min="19" max="20" width="7.88671875" style="1" customWidth="1"/>
    <col min="21" max="21" width="9.109375" style="1" customWidth="1"/>
    <col min="22" max="23" width="7.88671875" style="1" customWidth="1"/>
    <col min="24" max="24" width="9.88671875" style="1" customWidth="1"/>
    <col min="25" max="16384" width="9.21875" style="1"/>
  </cols>
  <sheetData>
    <row r="1" spans="3:53" s="19" customFormat="1" ht="69.75" customHeight="1" x14ac:dyDescent="0.25">
      <c r="C1" s="19" t="s">
        <v>23</v>
      </c>
      <c r="D1" s="20"/>
      <c r="AX1" s="20"/>
      <c r="AY1" s="20"/>
      <c r="AZ1" s="20"/>
      <c r="BA1" s="20"/>
    </row>
    <row r="30" spans="2:15" x14ac:dyDescent="0.25">
      <c r="C30" s="559" t="s">
        <v>60</v>
      </c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</row>
    <row r="31" spans="2:15" ht="33.75" customHeight="1" x14ac:dyDescent="0.25"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</row>
    <row r="32" spans="2:15" ht="29.1" customHeight="1" x14ac:dyDescent="0.25">
      <c r="B32" s="11"/>
      <c r="C32" s="162"/>
      <c r="D32" s="463" t="s">
        <v>22</v>
      </c>
      <c r="E32" s="464"/>
      <c r="F32" s="466"/>
      <c r="G32" s="463" t="s">
        <v>5</v>
      </c>
      <c r="H32" s="464"/>
      <c r="I32" s="466"/>
      <c r="J32" s="463" t="s">
        <v>4</v>
      </c>
      <c r="K32" s="464"/>
      <c r="L32" s="466"/>
      <c r="M32" s="464" t="s">
        <v>3</v>
      </c>
      <c r="N32" s="464"/>
      <c r="O32" s="464"/>
    </row>
    <row r="33" spans="1:35" s="78" customFormat="1" ht="25.5" customHeight="1" x14ac:dyDescent="0.25">
      <c r="A33" s="77"/>
      <c r="B33" s="11"/>
      <c r="C33" s="162"/>
      <c r="D33" s="557" t="s">
        <v>12</v>
      </c>
      <c r="E33" s="558"/>
      <c r="F33" s="163" t="s">
        <v>11</v>
      </c>
      <c r="G33" s="557" t="s">
        <v>12</v>
      </c>
      <c r="H33" s="558"/>
      <c r="I33" s="163" t="s">
        <v>11</v>
      </c>
      <c r="J33" s="557" t="s">
        <v>12</v>
      </c>
      <c r="K33" s="558"/>
      <c r="L33" s="163" t="s">
        <v>11</v>
      </c>
      <c r="M33" s="558" t="s">
        <v>12</v>
      </c>
      <c r="N33" s="558"/>
      <c r="O33" s="80" t="s">
        <v>11</v>
      </c>
    </row>
    <row r="34" spans="1:35" ht="21" customHeight="1" x14ac:dyDescent="0.25">
      <c r="B34" s="6"/>
      <c r="C34" s="81" t="s">
        <v>13</v>
      </c>
      <c r="D34" s="448">
        <f>Talnagögn!$AI$13</f>
        <v>481.51547449283527</v>
      </c>
      <c r="E34" s="448"/>
      <c r="F34" s="79">
        <f>D34/$D$42</f>
        <v>0.2646644501690692</v>
      </c>
      <c r="G34" s="553">
        <f>Talnagögn!$AI$13-Talnagögn!$AH$13</f>
        <v>-87.903176911155526</v>
      </c>
      <c r="H34" s="553"/>
      <c r="I34" s="79">
        <f>Talnagögn!$AI$13/Talnagögn!$AH$13-1</f>
        <v>-0.15437354694022842</v>
      </c>
      <c r="J34" s="448">
        <f>Talnagögn!$AI$13-Talnagögn!$R$13</f>
        <v>-260.76032246474409</v>
      </c>
      <c r="K34" s="448"/>
      <c r="L34" s="79">
        <f>Talnagögn!$AI$13/Talnagögn!$R$13-1</f>
        <v>-0.35129843049381604</v>
      </c>
      <c r="M34" s="448">
        <f>Talnagögn!$AI$13-Talnagögn!$C$13</f>
        <v>-278.92196266414277</v>
      </c>
      <c r="N34" s="448"/>
      <c r="O34" s="9">
        <f>Talnagögn!$AI$13/Talnagögn!$C$13-1</f>
        <v>-0.36679146637879767</v>
      </c>
      <c r="P34" s="450"/>
      <c r="Q34" s="450"/>
      <c r="R34" s="9"/>
      <c r="S34" s="450"/>
      <c r="T34" s="450"/>
      <c r="U34" s="9"/>
      <c r="V34" s="450"/>
      <c r="W34" s="450"/>
      <c r="X34" s="9"/>
      <c r="Y34" s="450"/>
      <c r="Z34" s="450"/>
    </row>
    <row r="35" spans="1:35" ht="21" customHeight="1" x14ac:dyDescent="0.25">
      <c r="B35" s="6"/>
      <c r="C35" s="81" t="s">
        <v>14</v>
      </c>
      <c r="D35" s="448">
        <f>Talnagögn!$AI$14</f>
        <v>925.61998746656161</v>
      </c>
      <c r="E35" s="448"/>
      <c r="F35" s="79">
        <f t="shared" ref="F35:F41" si="0">D35/$D$42</f>
        <v>0.50876600654707194</v>
      </c>
      <c r="G35" s="553">
        <f>Talnagögn!$AI$14-Talnagögn!$AH$14</f>
        <v>66.026688795729683</v>
      </c>
      <c r="H35" s="553"/>
      <c r="I35" s="89">
        <f>Talnagögn!$AI$14/Talnagögn!$AH$14-1</f>
        <v>7.6811544363857953E-2</v>
      </c>
      <c r="J35" s="448">
        <f>Talnagögn!$AI$14-Talnagögn!$R$14</f>
        <v>150.66528132875874</v>
      </c>
      <c r="K35" s="448"/>
      <c r="L35" s="79">
        <f>Talnagögn!$AI$14/Talnagögn!$R$14-1</f>
        <v>0.19441817713404186</v>
      </c>
      <c r="M35" s="448">
        <f>Talnagögn!$AI$14-Talnagögn!$C$14</f>
        <v>394.93248494421971</v>
      </c>
      <c r="N35" s="448"/>
      <c r="O35" s="9">
        <f>Talnagögn!$AI$14/Talnagögn!$C$14-1</f>
        <v>0.74419028725401937</v>
      </c>
      <c r="P35" s="450"/>
      <c r="Q35" s="450"/>
      <c r="R35" s="9"/>
      <c r="S35" s="450"/>
      <c r="T35" s="450"/>
      <c r="U35" s="9"/>
      <c r="V35" s="450"/>
      <c r="W35" s="450"/>
      <c r="X35" s="9"/>
      <c r="Y35" s="450"/>
      <c r="Z35" s="450"/>
    </row>
    <row r="36" spans="1:35" ht="21" customHeight="1" x14ac:dyDescent="0.25">
      <c r="B36" s="6"/>
      <c r="C36" s="81" t="s">
        <v>15</v>
      </c>
      <c r="D36" s="448">
        <f>Talnagögn!$AI$15</f>
        <v>24.268683868533337</v>
      </c>
      <c r="E36" s="448"/>
      <c r="F36" s="89">
        <f t="shared" si="0"/>
        <v>1.3339255356554293E-2</v>
      </c>
      <c r="G36" s="556">
        <f>Talnagögn!$AI$15-Talnagögn!$AH$15</f>
        <v>3.3753872181333371</v>
      </c>
      <c r="H36" s="556"/>
      <c r="I36" s="79">
        <f>Talnagögn!$AI$15/Talnagögn!$AH$15-1</f>
        <v>0.16155359657274171</v>
      </c>
      <c r="J36" s="518">
        <f>Talnagögn!$AI$15-Talnagögn!$R$15</f>
        <v>-1.9367578431999952</v>
      </c>
      <c r="K36" s="518"/>
      <c r="L36" s="89">
        <f>Talnagögn!$AI$15/Talnagögn!$R$15-1</f>
        <v>-7.3906704741131035E-2</v>
      </c>
      <c r="M36" s="518">
        <f>Talnagögn!$AI$15-Talnagögn!$C$15</f>
        <v>-9.3240053909333298</v>
      </c>
      <c r="N36" s="518"/>
      <c r="O36" s="9">
        <f>Talnagögn!$AI$15/Talnagögn!$C$15-1</f>
        <v>-0.27756055250342171</v>
      </c>
      <c r="P36" s="450"/>
      <c r="Q36" s="450"/>
      <c r="R36" s="9"/>
      <c r="S36" s="450"/>
      <c r="T36" s="450"/>
      <c r="U36" s="9"/>
      <c r="V36" s="450"/>
      <c r="W36" s="450"/>
      <c r="X36" s="9"/>
      <c r="Y36" s="450"/>
      <c r="Z36" s="450"/>
    </row>
    <row r="37" spans="1:35" ht="21" customHeight="1" x14ac:dyDescent="0.25">
      <c r="B37" s="6"/>
      <c r="C37" s="81" t="s">
        <v>16</v>
      </c>
      <c r="D37" s="448">
        <f>Talnagögn!$AI$16</f>
        <v>24.594817204517007</v>
      </c>
      <c r="E37" s="448"/>
      <c r="F37" s="89">
        <f t="shared" si="0"/>
        <v>1.3518514185444135E-2</v>
      </c>
      <c r="G37" s="556">
        <f>Talnagögn!$AI$16-Talnagögn!$AH$16</f>
        <v>7.0636671109435127</v>
      </c>
      <c r="H37" s="556"/>
      <c r="I37" s="79">
        <f>Talnagögn!$AI$16/Talnagögn!$AH$16-1</f>
        <v>0.40292091923466478</v>
      </c>
      <c r="J37" s="518">
        <f>Talnagögn!$AI$16-Talnagögn!$R$16</f>
        <v>1.9919682434115025</v>
      </c>
      <c r="K37" s="518"/>
      <c r="L37" s="89">
        <f>Talnagögn!$AI$16/Talnagögn!$R$16-1</f>
        <v>8.8129078190065213E-2</v>
      </c>
      <c r="M37" s="518">
        <f>Talnagögn!$AI$16-Talnagögn!$C$16</f>
        <v>-8.3111902621527136</v>
      </c>
      <c r="N37" s="518"/>
      <c r="O37" s="9">
        <f>Talnagögn!$AI$16/Talnagögn!$C$16-1</f>
        <v>-0.25257364542237659</v>
      </c>
      <c r="P37" s="450"/>
      <c r="Q37" s="450"/>
      <c r="R37" s="9"/>
      <c r="S37" s="450"/>
      <c r="T37" s="450"/>
      <c r="U37" s="9"/>
      <c r="V37" s="450"/>
      <c r="W37" s="450"/>
      <c r="X37" s="9"/>
      <c r="Y37" s="450"/>
      <c r="Z37" s="450"/>
    </row>
    <row r="38" spans="1:35" ht="21" customHeight="1" x14ac:dyDescent="0.25">
      <c r="B38" s="6"/>
      <c r="C38" s="81" t="s">
        <v>17</v>
      </c>
      <c r="D38" s="448">
        <f>Talnagögn!$AI$17</f>
        <v>59.411699755651256</v>
      </c>
      <c r="E38" s="448"/>
      <c r="F38" s="89">
        <f t="shared" si="0"/>
        <v>3.2655575329123158E-2</v>
      </c>
      <c r="G38" s="552">
        <f>Talnagögn!$AI$17-Talnagögn!$AH$17</f>
        <v>-0.88027227874552239</v>
      </c>
      <c r="H38" s="552"/>
      <c r="I38" s="89">
        <f>Talnagögn!$AI$17/Talnagögn!$AH$17-1</f>
        <v>-1.4600157351683962E-2</v>
      </c>
      <c r="J38" s="448">
        <f>Talnagögn!$AI$17-Talnagögn!$R$17</f>
        <v>-177.48084386184402</v>
      </c>
      <c r="K38" s="448"/>
      <c r="L38" s="79">
        <f>Talnagögn!$AI$17/Talnagögn!$R$17-1</f>
        <v>-0.74920401103218381</v>
      </c>
      <c r="M38" s="448">
        <f>Talnagögn!$AI$17-Talnagögn!$C$17</f>
        <v>-73.287862050809139</v>
      </c>
      <c r="N38" s="448"/>
      <c r="O38" s="9">
        <f>Talnagögn!$AI$17/Talnagögn!$C$17-1</f>
        <v>-0.55228413005385801</v>
      </c>
      <c r="P38" s="450"/>
      <c r="Q38" s="450"/>
      <c r="R38" s="9"/>
      <c r="S38" s="450"/>
      <c r="T38" s="450"/>
      <c r="U38" s="9"/>
      <c r="V38" s="450"/>
      <c r="W38" s="450"/>
      <c r="X38" s="9"/>
      <c r="Y38" s="450"/>
      <c r="Z38" s="450"/>
    </row>
    <row r="39" spans="1:35" ht="21" customHeight="1" x14ac:dyDescent="0.25">
      <c r="B39" s="6"/>
      <c r="C39" s="81" t="s">
        <v>18</v>
      </c>
      <c r="D39" s="448">
        <f>Talnagögn!$AI$21</f>
        <v>94.808982062190154</v>
      </c>
      <c r="E39" s="448"/>
      <c r="F39" s="89">
        <f t="shared" si="0"/>
        <v>5.2111652559054089E-2</v>
      </c>
      <c r="G39" s="553">
        <f>Talnagögn!$AI$21-Talnagögn!$AH$21</f>
        <v>51.469960635238778</v>
      </c>
      <c r="H39" s="553"/>
      <c r="I39" s="79">
        <f>Talnagögn!$AI$21/Talnagögn!$AH$21-1</f>
        <v>1.1876124319510128</v>
      </c>
      <c r="J39" s="448">
        <f>Talnagögn!$AI$21-Talnagögn!$R$21</f>
        <v>-90.353184257039601</v>
      </c>
      <c r="K39" s="448"/>
      <c r="L39" s="79">
        <f>Talnagögn!$AI$21/Talnagögn!$R$21-1</f>
        <v>-0.48796785030731249</v>
      </c>
      <c r="M39" s="448">
        <f>Talnagögn!$AI$21-Talnagögn!$C$21</f>
        <v>-143.49301441169641</v>
      </c>
      <c r="N39" s="448"/>
      <c r="O39" s="9">
        <f>Talnagögn!$AI$21/Talnagögn!$C$21-1</f>
        <v>-0.60214776432819583</v>
      </c>
      <c r="P39" s="450"/>
      <c r="Q39" s="450"/>
      <c r="R39" s="9"/>
      <c r="S39" s="450"/>
      <c r="T39" s="450"/>
      <c r="U39" s="9"/>
      <c r="V39" s="450"/>
      <c r="W39" s="450"/>
      <c r="X39" s="9"/>
      <c r="Y39" s="450"/>
      <c r="Z39" s="450"/>
    </row>
    <row r="40" spans="1:35" ht="21" customHeight="1" x14ac:dyDescent="0.25">
      <c r="B40" s="6"/>
      <c r="C40" s="81" t="s">
        <v>19</v>
      </c>
      <c r="D40" s="448">
        <f>Talnagögn!$AI$24</f>
        <v>190.25900000000001</v>
      </c>
      <c r="E40" s="448"/>
      <c r="F40" s="79">
        <f t="shared" si="0"/>
        <v>0.10457564978104603</v>
      </c>
      <c r="G40" s="553">
        <f>Talnagögn!$AI$24-Talnagögn!$AH$24</f>
        <v>10.551200000000023</v>
      </c>
      <c r="H40" s="553"/>
      <c r="I40" s="89">
        <f>Talnagögn!$AI$24/Talnagögn!$AH$24-1</f>
        <v>5.8713088691754178E-2</v>
      </c>
      <c r="J40" s="448">
        <f>Talnagögn!$AI$24-Talnagögn!$R$24</f>
        <v>70.821606693838589</v>
      </c>
      <c r="K40" s="448"/>
      <c r="L40" s="79">
        <f>Talnagögn!$AI$24/Talnagögn!$R$24-1</f>
        <v>0.59296008338273998</v>
      </c>
      <c r="M40" s="448">
        <f>Talnagögn!$AI$24-Talnagögn!$C$24</f>
        <v>128.68466564245418</v>
      </c>
      <c r="N40" s="448"/>
      <c r="O40" s="9">
        <f>Talnagögn!$AI$24/Talnagögn!$C$24-1</f>
        <v>2.0899075399697615</v>
      </c>
      <c r="P40" s="450"/>
      <c r="Q40" s="450"/>
      <c r="R40" s="9"/>
      <c r="S40" s="450"/>
      <c r="T40" s="450"/>
      <c r="U40" s="9"/>
      <c r="V40" s="450"/>
      <c r="W40" s="450"/>
      <c r="X40" s="9"/>
      <c r="Y40" s="450"/>
      <c r="Z40" s="450"/>
    </row>
    <row r="41" spans="1:35" ht="21" customHeight="1" x14ac:dyDescent="0.25">
      <c r="B41" s="6"/>
      <c r="C41" s="104" t="s">
        <v>20</v>
      </c>
      <c r="D41" s="504">
        <f>Talnagögn!$AI$25</f>
        <v>18.864580827509599</v>
      </c>
      <c r="E41" s="504"/>
      <c r="F41" s="169">
        <f t="shared" si="0"/>
        <v>1.036889607263719E-2</v>
      </c>
      <c r="G41" s="555">
        <f>Talnagögn!$AI$25-Talnagögn!$AH$25</f>
        <v>5.5946132569838483</v>
      </c>
      <c r="H41" s="555"/>
      <c r="I41" s="164">
        <f>Talnagögn!$AI$25/Talnagögn!$AH$25-1</f>
        <v>0.42159961787775435</v>
      </c>
      <c r="J41" s="504">
        <f>Talnagögn!$AI$25-Talnagögn!$R$25</f>
        <v>-32.079808281230726</v>
      </c>
      <c r="K41" s="504"/>
      <c r="L41" s="164">
        <f>Talnagögn!$AI$25/Talnagögn!$R$25-1</f>
        <v>-0.62970248230392301</v>
      </c>
      <c r="M41" s="504">
        <f>Talnagögn!$AI$25-Talnagögn!$C$25</f>
        <v>-31.471188287624273</v>
      </c>
      <c r="N41" s="504"/>
      <c r="O41" s="160">
        <f>Talnagögn!$AI$25/Talnagögn!$C$25-1</f>
        <v>-0.62522513991272644</v>
      </c>
      <c r="P41" s="450"/>
      <c r="Q41" s="450"/>
      <c r="R41" s="9"/>
      <c r="S41" s="450"/>
      <c r="T41" s="450"/>
      <c r="U41" s="9"/>
      <c r="V41" s="450"/>
      <c r="W41" s="450"/>
      <c r="X41" s="9"/>
      <c r="Y41" s="450"/>
      <c r="Z41" s="450"/>
    </row>
    <row r="42" spans="1:35" s="17" customFormat="1" ht="30" customHeight="1" x14ac:dyDescent="0.25">
      <c r="B42" s="18"/>
      <c r="C42" s="83" t="s">
        <v>21</v>
      </c>
      <c r="D42" s="502">
        <f>Talnagögn!$AI$26</f>
        <v>1819.3432256777983</v>
      </c>
      <c r="E42" s="502"/>
      <c r="F42" s="84">
        <f>SUM(F34:F41)</f>
        <v>1.0000000000000002</v>
      </c>
      <c r="G42" s="502">
        <f>Talnagögn!$AI$26-Talnagögn!$AH$26</f>
        <v>55.298067827128079</v>
      </c>
      <c r="H42" s="502"/>
      <c r="I42" s="90">
        <f>Talnagögn!$AI$26/Talnagögn!$AH$26-1</f>
        <v>3.1347308531774587E-2</v>
      </c>
      <c r="J42" s="502">
        <f>Talnagögn!$AI$26-Talnagögn!$R$26</f>
        <v>-339.13206044204935</v>
      </c>
      <c r="K42" s="502"/>
      <c r="L42" s="84">
        <f>Talnagögn!$AI$26/Talnagögn!$R$26-1</f>
        <v>-0.15711648987729909</v>
      </c>
      <c r="M42" s="502">
        <f>Talnagögn!$AI$26-Talnagögn!$C$26</f>
        <v>-21.192072480684828</v>
      </c>
      <c r="N42" s="502"/>
      <c r="O42" s="360">
        <f>Talnagögn!$AI$26/Talnagögn!$C$26-1</f>
        <v>-1.1514080986052333E-2</v>
      </c>
      <c r="P42" s="450"/>
      <c r="Q42" s="450"/>
      <c r="R42" s="9"/>
      <c r="S42" s="500"/>
      <c r="T42" s="500"/>
      <c r="U42" s="13"/>
      <c r="V42" s="500"/>
      <c r="W42" s="500"/>
      <c r="X42" s="13"/>
      <c r="Y42" s="500"/>
      <c r="Z42" s="500"/>
    </row>
    <row r="43" spans="1:35" s="17" customFormat="1" x14ac:dyDescent="0.25">
      <c r="C43" s="74"/>
    </row>
    <row r="44" spans="1:35" x14ac:dyDescent="0.25">
      <c r="B44" s="6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13.5" customHeight="1" x14ac:dyDescent="0.25">
      <c r="B45" s="6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s="60" customFormat="1" ht="27" customHeight="1" x14ac:dyDescent="0.25">
      <c r="A46" s="59"/>
      <c r="B46" s="59"/>
      <c r="C46" s="60" t="s">
        <v>59</v>
      </c>
    </row>
    <row r="74" spans="3:53" s="27" customFormat="1" ht="69.75" customHeight="1" x14ac:dyDescent="0.25">
      <c r="C74" s="27" t="s">
        <v>24</v>
      </c>
      <c r="D74" s="28"/>
      <c r="AX74" s="28"/>
      <c r="AY74" s="28"/>
      <c r="AZ74" s="28"/>
      <c r="BA74" s="28"/>
    </row>
    <row r="104" spans="2:26" ht="33" customHeight="1" x14ac:dyDescent="0.25">
      <c r="C104" s="560" t="s">
        <v>60</v>
      </c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</row>
    <row r="105" spans="2:26" ht="29.1" customHeight="1" x14ac:dyDescent="0.25">
      <c r="B105" s="11"/>
      <c r="C105" s="165"/>
      <c r="D105" s="467" t="s">
        <v>22</v>
      </c>
      <c r="E105" s="467"/>
      <c r="F105" s="468"/>
      <c r="G105" s="467" t="s">
        <v>5</v>
      </c>
      <c r="H105" s="467"/>
      <c r="I105" s="468"/>
      <c r="J105" s="467" t="s">
        <v>4</v>
      </c>
      <c r="K105" s="467"/>
      <c r="L105" s="468"/>
      <c r="M105" s="467" t="s">
        <v>3</v>
      </c>
      <c r="N105" s="467"/>
      <c r="O105" s="467"/>
    </row>
    <row r="106" spans="2:26" ht="24" customHeight="1" x14ac:dyDescent="0.25">
      <c r="B106" s="11"/>
      <c r="C106" s="165"/>
      <c r="D106" s="554" t="s">
        <v>12</v>
      </c>
      <c r="E106" s="554"/>
      <c r="F106" s="156" t="s">
        <v>11</v>
      </c>
      <c r="G106" s="554" t="s">
        <v>12</v>
      </c>
      <c r="H106" s="554"/>
      <c r="I106" s="156" t="s">
        <v>11</v>
      </c>
      <c r="J106" s="554" t="s">
        <v>12</v>
      </c>
      <c r="K106" s="554"/>
      <c r="L106" s="156" t="s">
        <v>11</v>
      </c>
      <c r="M106" s="554" t="s">
        <v>12</v>
      </c>
      <c r="N106" s="554"/>
      <c r="O106" s="70" t="s">
        <v>11</v>
      </c>
    </row>
    <row r="107" spans="2:26" ht="21" customHeight="1" x14ac:dyDescent="0.25">
      <c r="B107" s="6"/>
      <c r="C107" s="293" t="str">
        <f>Talnagögn!A29</f>
        <v>Álframleiðsla</v>
      </c>
      <c r="D107" s="448">
        <f>Talnagögn!$AI$29</f>
        <v>1354.2007303406649</v>
      </c>
      <c r="E107" s="448"/>
      <c r="F107" s="79">
        <f>D107/$D$115</f>
        <v>0.67132811176487228</v>
      </c>
      <c r="G107" s="517">
        <f>Talnagögn!$AI$29-Talnagögn!$AH$29</f>
        <v>-6.8891131229165694</v>
      </c>
      <c r="H107" s="518"/>
      <c r="I107" s="197">
        <f>Talnagögn!$AI$29/Talnagögn!$AH$29-1</f>
        <v>-5.0614683196708032E-3</v>
      </c>
      <c r="J107" s="526">
        <f>Talnagögn!$AI$29-Talnagögn!$R$29</f>
        <v>909.39221417357771</v>
      </c>
      <c r="K107" s="448"/>
      <c r="L107" s="79">
        <f>Talnagögn!$AI$29/Talnagögn!$R$29-1</f>
        <v>2.0444577410743081</v>
      </c>
      <c r="M107" s="526">
        <f>Talnagögn!$AI$29-Talnagögn!$C$29</f>
        <v>770.17425756985892</v>
      </c>
      <c r="N107" s="448"/>
      <c r="O107" s="9">
        <f>Talnagögn!$AI$29/Talnagögn!$C$29-1</f>
        <v>1.3187317587093426</v>
      </c>
      <c r="P107" s="450"/>
      <c r="Q107" s="450"/>
      <c r="R107" s="9"/>
      <c r="S107" s="450"/>
      <c r="T107" s="450"/>
      <c r="U107" s="9"/>
      <c r="V107" s="450"/>
      <c r="W107" s="450"/>
      <c r="X107" s="9"/>
      <c r="Y107" s="450"/>
      <c r="Z107" s="450"/>
    </row>
    <row r="108" spans="2:26" ht="21" customHeight="1" x14ac:dyDescent="0.25">
      <c r="B108" s="6"/>
      <c r="C108" s="293" t="str">
        <f>Talnagögn!A30</f>
        <v>Kísil- og kísilmálmframleiðsla</v>
      </c>
      <c r="D108" s="448">
        <f>Talnagögn!$AI$30</f>
        <v>517.72039053568778</v>
      </c>
      <c r="E108" s="448"/>
      <c r="F108" s="79">
        <f>D108/$D$115</f>
        <v>0.25665342250484735</v>
      </c>
      <c r="G108" s="526">
        <f>Talnagögn!$AI$30-Talnagögn!$AH$30</f>
        <v>41.695798826362534</v>
      </c>
      <c r="H108" s="448"/>
      <c r="I108" s="89">
        <f>Talnagögn!$AI$30/Talnagögn!$AH$30-1</f>
        <v>8.7591690749925011E-2</v>
      </c>
      <c r="J108" s="526">
        <f>Talnagögn!$AI$30-Talnagögn!$R$30</f>
        <v>137.77749652928782</v>
      </c>
      <c r="K108" s="448"/>
      <c r="L108" s="79">
        <f>Talnagögn!$AI$30/Talnagögn!$R$30-1</f>
        <v>0.36262685446346854</v>
      </c>
      <c r="M108" s="526">
        <f>Talnagögn!$AI$30-Talnagögn!$C$30</f>
        <v>307.16566882902112</v>
      </c>
      <c r="N108" s="448"/>
      <c r="O108" s="9">
        <f>Talnagögn!$AI$30/Talnagögn!$C$30-1</f>
        <v>1.458840088406792</v>
      </c>
      <c r="P108" s="450"/>
      <c r="Q108" s="450"/>
      <c r="R108" s="9"/>
      <c r="S108" s="450"/>
      <c r="T108" s="450"/>
      <c r="U108" s="9"/>
      <c r="V108" s="450"/>
      <c r="W108" s="450"/>
      <c r="X108" s="9"/>
      <c r="Y108" s="450"/>
      <c r="Z108" s="450"/>
    </row>
    <row r="109" spans="2:26" ht="21" customHeight="1" x14ac:dyDescent="0.25">
      <c r="B109" s="6"/>
      <c r="C109" s="293" t="str">
        <f>Talnagögn!A31</f>
        <v>F-gös (m.a. kælimiðlar)</v>
      </c>
      <c r="D109" s="448">
        <f>Talnagögn!$AI$31</f>
        <v>133.66393155452312</v>
      </c>
      <c r="E109" s="448"/>
      <c r="F109" s="89">
        <f>D109/$D$115</f>
        <v>6.6262225954488982E-2</v>
      </c>
      <c r="G109" s="526">
        <f>Talnagögn!$AI$31-Talnagögn!$AH$31</f>
        <v>-29.19883603032369</v>
      </c>
      <c r="H109" s="448"/>
      <c r="I109" s="79">
        <f>Talnagögn!$AI$31/Talnagögn!$AH$31-1</f>
        <v>-0.17928490632527128</v>
      </c>
      <c r="J109" s="526">
        <f>Talnagögn!$AI$31-Talnagögn!$R$31</f>
        <v>76.462690148378272</v>
      </c>
      <c r="K109" s="448"/>
      <c r="L109" s="79">
        <f>Talnagögn!$AI$31/Talnagögn!$R$31-1</f>
        <v>1.3367313063272834</v>
      </c>
      <c r="M109" s="526">
        <f>Talnagögn!$AI$31-Talnagögn!$C$31</f>
        <v>133.35028791995691</v>
      </c>
      <c r="N109" s="448"/>
      <c r="O109" s="9">
        <f>Talnagögn!$AI$31/Talnagögn!$C$31-1</f>
        <v>425.16497458777144</v>
      </c>
      <c r="P109" s="450"/>
      <c r="Q109" s="450"/>
      <c r="R109" s="9"/>
      <c r="S109" s="450"/>
      <c r="T109" s="450"/>
      <c r="U109" s="9"/>
      <c r="V109" s="450"/>
      <c r="W109" s="450"/>
      <c r="X109" s="9"/>
      <c r="Y109" s="450"/>
      <c r="Z109" s="450"/>
    </row>
    <row r="110" spans="2:26" ht="21" customHeight="1" x14ac:dyDescent="0.25">
      <c r="B110" s="6"/>
      <c r="C110" s="85" t="s">
        <v>102</v>
      </c>
      <c r="D110" s="266"/>
      <c r="E110" s="266"/>
      <c r="F110" s="89"/>
      <c r="G110" s="266"/>
      <c r="H110" s="266"/>
      <c r="I110" s="79"/>
      <c r="J110" s="266"/>
      <c r="K110" s="266"/>
      <c r="L110" s="79"/>
      <c r="M110" s="266"/>
      <c r="N110" s="266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21" customHeight="1" x14ac:dyDescent="0.25">
      <c r="B111" s="6"/>
      <c r="C111" s="268" t="s">
        <v>103</v>
      </c>
      <c r="D111" s="548">
        <f>Talnagögn!$AI$33</f>
        <v>0.93590011000000006</v>
      </c>
      <c r="E111" s="548"/>
      <c r="F111" s="269">
        <f>D111/$D$115</f>
        <v>4.6396079958454991E-4</v>
      </c>
      <c r="G111" s="546">
        <f>Talnagögn!$AI$33-Talnagögn!$AH$33</f>
        <v>5.205930879999987E-3</v>
      </c>
      <c r="H111" s="546"/>
      <c r="I111" s="270">
        <f>Talnagögn!$AI$33/Talnagögn!$AH$33-1</f>
        <v>5.5935999136926817E-3</v>
      </c>
      <c r="J111" s="551">
        <f>Talnagögn!$AI$33-Talnagögn!$R$33</f>
        <v>-54.04538878000001</v>
      </c>
      <c r="K111" s="551"/>
      <c r="L111" s="271">
        <f>Talnagögn!$AI$33/Talnagögn!$R$33-1</f>
        <v>-0.98297784339191396</v>
      </c>
      <c r="M111" s="551">
        <f>Talnagögn!$AI$33-Talnagögn!$C$33</f>
        <v>-51.320439577250006</v>
      </c>
      <c r="N111" s="551"/>
      <c r="O111" s="272">
        <f>Talnagögn!$AI$33/Talnagögn!$C$33-1</f>
        <v>-0.9820902092339171</v>
      </c>
      <c r="P111" s="450"/>
      <c r="Q111" s="450"/>
      <c r="R111" s="9"/>
      <c r="S111" s="450"/>
      <c r="T111" s="450"/>
      <c r="U111" s="9"/>
      <c r="V111" s="450"/>
      <c r="W111" s="450"/>
      <c r="X111" s="9"/>
      <c r="Y111" s="450"/>
      <c r="Z111" s="450"/>
    </row>
    <row r="112" spans="2:26" ht="21" customHeight="1" x14ac:dyDescent="0.25">
      <c r="B112" s="6"/>
      <c r="C112" s="268" t="s">
        <v>104</v>
      </c>
      <c r="D112" s="546">
        <f>Talnagögn!$AI$34</f>
        <v>0</v>
      </c>
      <c r="E112" s="546"/>
      <c r="F112" s="273">
        <f>D112/$D$115</f>
        <v>0</v>
      </c>
      <c r="G112" s="549">
        <f>Talnagögn!$AI$34-Talnagögn!$AH$34</f>
        <v>0</v>
      </c>
      <c r="H112" s="546"/>
      <c r="I112" s="271" t="s">
        <v>67</v>
      </c>
      <c r="J112" s="549">
        <f>Talnagögn!$AI$34-Talnagögn!$R$34</f>
        <v>0</v>
      </c>
      <c r="K112" s="546"/>
      <c r="L112" s="271" t="s">
        <v>67</v>
      </c>
      <c r="M112" s="550">
        <f>Talnagögn!$AI$34-Talnagögn!$C$34</f>
        <v>-41.70030188679246</v>
      </c>
      <c r="N112" s="551"/>
      <c r="O112" s="272">
        <f>Talnagögn!$AI$34/Talnagögn!$C$34-1</f>
        <v>-1</v>
      </c>
      <c r="P112" s="450"/>
      <c r="Q112" s="450"/>
      <c r="R112" s="9"/>
      <c r="S112" s="450"/>
      <c r="T112" s="450"/>
      <c r="U112" s="9"/>
      <c r="V112" s="450"/>
      <c r="W112" s="450"/>
      <c r="X112" s="9"/>
      <c r="Y112" s="450"/>
      <c r="Z112" s="450"/>
    </row>
    <row r="113" spans="1:26" ht="21" customHeight="1" x14ac:dyDescent="0.25">
      <c r="B113" s="6"/>
      <c r="C113" s="268" t="s">
        <v>105</v>
      </c>
      <c r="D113" s="546">
        <f>Talnagögn!$AI$35</f>
        <v>6.492842348146989</v>
      </c>
      <c r="E113" s="546"/>
      <c r="F113" s="270">
        <f>D113/$D$115</f>
        <v>3.2187455640139881E-3</v>
      </c>
      <c r="G113" s="547">
        <f>Talnagögn!$AI$35-Talnagögn!$AH$35</f>
        <v>0.10206147533571031</v>
      </c>
      <c r="H113" s="548"/>
      <c r="I113" s="271">
        <f>Talnagögn!$AI$35/Talnagögn!$AH$35-1</f>
        <v>1.5970110283379801E-2</v>
      </c>
      <c r="J113" s="549">
        <f>Talnagögn!$AI$35-Talnagögn!$R$35</f>
        <v>-0.94131830874720368</v>
      </c>
      <c r="K113" s="546"/>
      <c r="L113" s="271">
        <f>Talnagögn!$AI$35/Talnagögn!$R$35-1</f>
        <v>-0.12662065728620708</v>
      </c>
      <c r="M113" s="549">
        <f>Talnagögn!$AI$35-Talnagögn!$C$35</f>
        <v>-0.71393388303597494</v>
      </c>
      <c r="N113" s="546"/>
      <c r="O113" s="272">
        <f>Talnagögn!$AI$35/Talnagögn!$C$35-1</f>
        <v>-9.9064250107677498E-2</v>
      </c>
      <c r="P113" s="450"/>
      <c r="Q113" s="450"/>
      <c r="R113" s="9"/>
      <c r="S113" s="450"/>
      <c r="T113" s="450"/>
      <c r="U113" s="9"/>
      <c r="V113" s="450"/>
      <c r="W113" s="450"/>
      <c r="X113" s="9"/>
      <c r="Y113" s="450"/>
      <c r="Z113" s="450"/>
    </row>
    <row r="114" spans="1:26" ht="21" customHeight="1" x14ac:dyDescent="0.25">
      <c r="B114" s="6"/>
      <c r="C114" s="274" t="s">
        <v>106</v>
      </c>
      <c r="D114" s="544">
        <f>Talnagögn!$AI$36</f>
        <v>4.1827243816669988</v>
      </c>
      <c r="E114" s="544"/>
      <c r="F114" s="275">
        <f>D114/$D$115</f>
        <v>2.0735334121929024E-3</v>
      </c>
      <c r="G114" s="545">
        <f>Talnagögn!$AI$36-Talnagögn!$AH$36</f>
        <v>-0.82685335743500143</v>
      </c>
      <c r="H114" s="544"/>
      <c r="I114" s="275">
        <f>Talnagögn!$AI$36/Talnagögn!$AH$36-1</f>
        <v>-0.1650545016960292</v>
      </c>
      <c r="J114" s="545">
        <f>Talnagögn!$AI$36-Talnagögn!$R$36</f>
        <v>-1.9422259883180013</v>
      </c>
      <c r="K114" s="544"/>
      <c r="L114" s="276">
        <f>Talnagögn!$AI$36/Talnagögn!$R$36-1</f>
        <v>-0.31710068996408169</v>
      </c>
      <c r="M114" s="545">
        <f>Talnagögn!$AI$36-Talnagögn!$C$36</f>
        <v>-2.4226731366000003</v>
      </c>
      <c r="N114" s="544"/>
      <c r="O114" s="277">
        <f>Talnagögn!$AI$36/Talnagögn!$C$36-1</f>
        <v>-0.36677173930867613</v>
      </c>
      <c r="P114" s="450"/>
      <c r="Q114" s="450"/>
      <c r="R114" s="9"/>
      <c r="S114" s="450"/>
      <c r="T114" s="450"/>
      <c r="U114" s="9"/>
      <c r="V114" s="450"/>
      <c r="W114" s="450"/>
      <c r="X114" s="9"/>
      <c r="Y114" s="450"/>
      <c r="Z114" s="450"/>
    </row>
    <row r="115" spans="1:26" s="17" customFormat="1" ht="30" customHeight="1" x14ac:dyDescent="0.25">
      <c r="B115" s="18"/>
      <c r="C115" s="83" t="s">
        <v>21</v>
      </c>
      <c r="D115" s="502">
        <f>Talnagögn!$AI$37</f>
        <v>2017.1965192706896</v>
      </c>
      <c r="E115" s="502"/>
      <c r="F115" s="84">
        <f>SUM(F107:F114)</f>
        <v>1</v>
      </c>
      <c r="G115" s="506">
        <f>Talnagögn!$AI$37-Talnagögn!$AH$37</f>
        <v>4.8882637219026037</v>
      </c>
      <c r="H115" s="507"/>
      <c r="I115" s="263">
        <f>Talnagögn!$AI$37/Talnagögn!$AH$37-1</f>
        <v>2.4291823623063813E-3</v>
      </c>
      <c r="J115" s="501">
        <f>Talnagögn!$AI$37-Talnagögn!$R$37</f>
        <v>1066.7034677741785</v>
      </c>
      <c r="K115" s="502"/>
      <c r="L115" s="84">
        <f>Talnagögn!$AI$37/Talnagögn!$R$37-1</f>
        <v>1.1222632991316446</v>
      </c>
      <c r="M115" s="501">
        <f>Talnagögn!$AI$37-Talnagögn!$C$37</f>
        <v>1114.5328658351582</v>
      </c>
      <c r="N115" s="502"/>
      <c r="O115" s="82">
        <f>Talnagögn!$AI$37/Talnagögn!$C$37-1</f>
        <v>1.2347155682997255</v>
      </c>
      <c r="P115" s="450"/>
      <c r="Q115" s="450"/>
      <c r="R115" s="9"/>
      <c r="S115" s="500"/>
      <c r="T115" s="500"/>
      <c r="U115" s="13"/>
      <c r="V115" s="500"/>
      <c r="W115" s="500"/>
      <c r="X115" s="13"/>
      <c r="Y115" s="500"/>
      <c r="Z115" s="500"/>
    </row>
    <row r="119" spans="1:26" s="61" customFormat="1" ht="27" customHeight="1" x14ac:dyDescent="0.25">
      <c r="A119" s="59"/>
      <c r="B119" s="59"/>
      <c r="C119" s="61" t="s">
        <v>59</v>
      </c>
    </row>
    <row r="148" spans="3:53" s="25" customFormat="1" ht="69.75" customHeight="1" x14ac:dyDescent="0.25">
      <c r="C148" s="543" t="s">
        <v>116</v>
      </c>
      <c r="D148" s="543"/>
      <c r="E148" s="543"/>
      <c r="F148" s="543"/>
      <c r="G148" s="543"/>
      <c r="H148" s="543"/>
      <c r="I148" s="543"/>
      <c r="J148" s="543"/>
      <c r="K148" s="543"/>
      <c r="L148" s="543"/>
      <c r="M148" s="543"/>
      <c r="N148" s="543"/>
      <c r="O148" s="543"/>
      <c r="P148" s="543"/>
      <c r="AX148" s="26"/>
      <c r="AY148" s="26"/>
      <c r="AZ148" s="26"/>
      <c r="BA148" s="26"/>
    </row>
    <row r="178" spans="1:35" ht="33" customHeight="1" x14ac:dyDescent="0.25">
      <c r="C178" s="561" t="s">
        <v>60</v>
      </c>
      <c r="D178" s="561"/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561"/>
    </row>
    <row r="179" spans="1:35" ht="29.1" customHeight="1" x14ac:dyDescent="0.25">
      <c r="B179" s="11"/>
      <c r="C179" s="166"/>
      <c r="D179" s="541" t="s">
        <v>22</v>
      </c>
      <c r="E179" s="541"/>
      <c r="F179" s="542"/>
      <c r="G179" s="541" t="s">
        <v>5</v>
      </c>
      <c r="H179" s="541"/>
      <c r="I179" s="542"/>
      <c r="J179" s="541" t="s">
        <v>4</v>
      </c>
      <c r="K179" s="541"/>
      <c r="L179" s="542"/>
      <c r="M179" s="541" t="s">
        <v>3</v>
      </c>
      <c r="N179" s="541"/>
      <c r="O179" s="541"/>
    </row>
    <row r="180" spans="1:35" ht="23.25" x14ac:dyDescent="0.25">
      <c r="B180" s="11"/>
      <c r="C180" s="166"/>
      <c r="D180" s="540" t="s">
        <v>12</v>
      </c>
      <c r="E180" s="540"/>
      <c r="F180" s="167" t="s">
        <v>11</v>
      </c>
      <c r="G180" s="540" t="s">
        <v>12</v>
      </c>
      <c r="H180" s="540"/>
      <c r="I180" s="167" t="s">
        <v>11</v>
      </c>
      <c r="J180" s="540" t="s">
        <v>12</v>
      </c>
      <c r="K180" s="540"/>
      <c r="L180" s="167" t="s">
        <v>11</v>
      </c>
      <c r="M180" s="540" t="s">
        <v>12</v>
      </c>
      <c r="N180" s="540"/>
      <c r="O180" s="71" t="s">
        <v>11</v>
      </c>
    </row>
    <row r="181" spans="1:35" ht="21" customHeight="1" x14ac:dyDescent="0.25">
      <c r="B181" s="6"/>
      <c r="C181" s="230" t="str">
        <f>Talnagögn!A40</f>
        <v>Iðragerjun</v>
      </c>
      <c r="D181" s="448">
        <f>Talnagögn!$AI$40</f>
        <v>316.87068139342125</v>
      </c>
      <c r="E181" s="448"/>
      <c r="F181" s="79">
        <f>D181/$D$185</f>
        <v>0.53167831912773778</v>
      </c>
      <c r="G181" s="518">
        <f>Talnagögn!$AI$40-Talnagögn!$AH$40</f>
        <v>-7.1857226895878057</v>
      </c>
      <c r="H181" s="518"/>
      <c r="I181" s="89">
        <f>Talnagögn!$AI$40/Talnagögn!$AH$40-1</f>
        <v>-2.2174296199828025E-2</v>
      </c>
      <c r="J181" s="448">
        <f>Talnagögn!$AI$40-Talnagögn!$R$40</f>
        <v>-12.174180862984144</v>
      </c>
      <c r="K181" s="448"/>
      <c r="L181" s="89">
        <f>Talnagögn!$AI$40/Talnagögn!$R$40-1</f>
        <v>-3.6998544148358459E-2</v>
      </c>
      <c r="M181" s="448">
        <f>Talnagögn!$AI$40-Talnagögn!$C$40</f>
        <v>-74.233536306342899</v>
      </c>
      <c r="N181" s="448"/>
      <c r="O181" s="9">
        <f>Talnagögn!$AI$40/Talnagögn!$C$40-1</f>
        <v>-0.1898050006797144</v>
      </c>
      <c r="P181" s="450"/>
      <c r="Q181" s="450"/>
      <c r="R181" s="9"/>
      <c r="S181" s="450"/>
      <c r="T181" s="450"/>
      <c r="U181" s="9"/>
      <c r="V181" s="450"/>
      <c r="W181" s="450"/>
      <c r="X181" s="9"/>
      <c r="Y181" s="450"/>
      <c r="Z181" s="450"/>
    </row>
    <row r="182" spans="1:35" ht="21" customHeight="1" x14ac:dyDescent="0.25">
      <c r="B182" s="6"/>
      <c r="C182" s="86" t="str">
        <f>Talnagögn!A41</f>
        <v>Meðhöndlun húsdýraáburðar</v>
      </c>
      <c r="D182" s="448">
        <f>Talnagögn!$AI$41</f>
        <v>74.215990971712003</v>
      </c>
      <c r="E182" s="448"/>
      <c r="F182" s="79">
        <f t="shared" ref="F182:F184" si="1">D182/$D$185</f>
        <v>0.12452724612678047</v>
      </c>
      <c r="G182" s="518">
        <f>Talnagögn!$AI$41-Talnagögn!$AH$41</f>
        <v>-1.2586656926458488</v>
      </c>
      <c r="H182" s="518"/>
      <c r="I182" s="197">
        <f>Talnagögn!$AI$41/Talnagögn!$AH$41-1</f>
        <v>-1.6676666688836272E-2</v>
      </c>
      <c r="J182" s="522">
        <f>Talnagögn!$AI$41-Talnagögn!$R$41</f>
        <v>-5.9373910492596167</v>
      </c>
      <c r="K182" s="522"/>
      <c r="L182" s="197">
        <f>Talnagögn!$AI$41/Talnagögn!$R$41-1</f>
        <v>-7.4075365250416247E-2</v>
      </c>
      <c r="M182" s="448">
        <f>Talnagögn!$AI$41-Talnagögn!$C$41</f>
        <v>-32.607323999221151</v>
      </c>
      <c r="N182" s="448"/>
      <c r="O182" s="9">
        <f>Talnagögn!$AI$41/Talnagögn!$C$41-1</f>
        <v>-0.30524538587941852</v>
      </c>
      <c r="P182" s="450"/>
      <c r="Q182" s="450"/>
      <c r="R182" s="9"/>
      <c r="S182" s="450"/>
      <c r="T182" s="450"/>
      <c r="U182" s="9"/>
      <c r="V182" s="450"/>
      <c r="W182" s="450"/>
      <c r="X182" s="9"/>
      <c r="Y182" s="450"/>
      <c r="Z182" s="450"/>
    </row>
    <row r="183" spans="1:35" ht="21" customHeight="1" x14ac:dyDescent="0.25">
      <c r="B183" s="6"/>
      <c r="C183" s="86" t="str">
        <f>Talnagögn!A42</f>
        <v>Nytjajarðvegur</v>
      </c>
      <c r="D183" s="448">
        <f>Talnagögn!$AI$42</f>
        <v>198.35952386345463</v>
      </c>
      <c r="E183" s="448"/>
      <c r="F183" s="79">
        <f t="shared" si="1"/>
        <v>0.33282807284956201</v>
      </c>
      <c r="G183" s="518">
        <f>Talnagögn!$AI$42-Talnagögn!$AH$42</f>
        <v>-4.7669854932716191</v>
      </c>
      <c r="H183" s="518"/>
      <c r="I183" s="89">
        <f>Talnagögn!$AI$42/Talnagögn!$AH$42-1</f>
        <v>-2.3468061890926983E-2</v>
      </c>
      <c r="J183" s="518">
        <f>Talnagögn!$AI$42-Talnagögn!$R$42</f>
        <v>9.2269768110601262</v>
      </c>
      <c r="K183" s="518"/>
      <c r="L183" s="89">
        <f>Talnagögn!$AI$42/Talnagögn!$R$42-1</f>
        <v>4.8785769318191452E-2</v>
      </c>
      <c r="M183" s="448">
        <f>Talnagögn!$AI$42-Talnagögn!$C$42</f>
        <v>2.3144935038472454</v>
      </c>
      <c r="N183" s="448"/>
      <c r="O183" s="9">
        <f>Talnagögn!$AI$42/Talnagögn!$C$42-1</f>
        <v>1.1805927952377893E-2</v>
      </c>
      <c r="P183" s="450"/>
      <c r="Q183" s="450"/>
      <c r="R183" s="9"/>
      <c r="S183" s="450"/>
      <c r="T183" s="450"/>
      <c r="U183" s="9"/>
      <c r="V183" s="450"/>
      <c r="W183" s="450"/>
      <c r="X183" s="9"/>
      <c r="Y183" s="450"/>
      <c r="Z183" s="450"/>
    </row>
    <row r="184" spans="1:35" ht="21" customHeight="1" x14ac:dyDescent="0.25">
      <c r="B184" s="6"/>
      <c r="C184" s="118" t="s">
        <v>95</v>
      </c>
      <c r="D184" s="514">
        <f>Talnagögn!$AI$43</f>
        <v>6.535753746866666</v>
      </c>
      <c r="E184" s="514"/>
      <c r="F184" s="262">
        <f t="shared" si="1"/>
        <v>1.0966361895919565E-2</v>
      </c>
      <c r="G184" s="514">
        <f>Talnagögn!$AI$43-Talnagögn!$AH$43</f>
        <v>-2.661710060770659</v>
      </c>
      <c r="H184" s="514"/>
      <c r="I184" s="164">
        <f>Talnagögn!$AI$43/Talnagögn!$AH$43-1</f>
        <v>-0.28939608966554964</v>
      </c>
      <c r="J184" s="530">
        <f>Talnagögn!$AI$43-Talnagögn!$R$43</f>
        <v>2.0031010910641971</v>
      </c>
      <c r="K184" s="530"/>
      <c r="L184" s="164">
        <f>Talnagögn!$AI$43/Talnagögn!$R$43-1</f>
        <v>0.44192688987538675</v>
      </c>
      <c r="M184" s="514">
        <f>Talnagögn!$AI$43-Talnagögn!$C$43</f>
        <v>6.5126537468666656</v>
      </c>
      <c r="N184" s="514"/>
      <c r="O184" s="160">
        <f>Talnagögn!$AI$43/Talnagögn!$C$43-1</f>
        <v>281.93306263492065</v>
      </c>
      <c r="P184" s="450"/>
      <c r="Q184" s="450"/>
      <c r="R184" s="9"/>
      <c r="S184" s="450"/>
      <c r="T184" s="450"/>
      <c r="U184" s="9"/>
      <c r="V184" s="450"/>
      <c r="W184" s="450"/>
      <c r="X184" s="9"/>
      <c r="Y184" s="450"/>
      <c r="Z184" s="450"/>
    </row>
    <row r="185" spans="1:35" s="17" customFormat="1" ht="28.5" customHeight="1" x14ac:dyDescent="0.25">
      <c r="B185" s="18"/>
      <c r="C185" s="83" t="s">
        <v>21</v>
      </c>
      <c r="D185" s="502">
        <f>Talnagögn!$AI$47</f>
        <v>595.98194997545465</v>
      </c>
      <c r="E185" s="502"/>
      <c r="F185" s="84">
        <f>SUM(F181:F184)</f>
        <v>0.99999999999999989</v>
      </c>
      <c r="G185" s="502">
        <f>Talnagögn!$AI$47-Talnagögn!$AH$47</f>
        <v>-15.873083936275748</v>
      </c>
      <c r="H185" s="502"/>
      <c r="I185" s="90">
        <f>Talnagögn!AI47/Talnagögn!AH47-1</f>
        <v>-2.5942556743867029E-2</v>
      </c>
      <c r="J185" s="507">
        <f>Talnagögn!$AI$47-Talnagögn!$R$47</f>
        <v>-6.8814940101193542</v>
      </c>
      <c r="K185" s="507"/>
      <c r="L185" s="90">
        <f>Talnagögn!$AI$47/Talnagögn!$R$47-1</f>
        <v>-1.1414681183229969E-2</v>
      </c>
      <c r="M185" s="502">
        <f>Talnagögn!$AI$47-Talnagögn!$C$47</f>
        <v>-98.013713054849973</v>
      </c>
      <c r="N185" s="502"/>
      <c r="O185" s="82">
        <f>Talnagögn!$AI$47/Talnagögn!$C$47-1</f>
        <v>-0.1412310166707339</v>
      </c>
      <c r="P185" s="450"/>
      <c r="Q185" s="450"/>
      <c r="R185" s="13"/>
      <c r="S185" s="500"/>
      <c r="T185" s="500"/>
      <c r="U185" s="13"/>
      <c r="V185" s="500"/>
      <c r="W185" s="500"/>
      <c r="X185" s="13"/>
      <c r="Y185" s="500"/>
      <c r="Z185" s="500"/>
    </row>
    <row r="186" spans="1:35" s="17" customFormat="1" x14ac:dyDescent="0.25">
      <c r="B186" s="18"/>
      <c r="C186" s="7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x14ac:dyDescent="0.25">
      <c r="B187" s="6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4"/>
      <c r="Z187" s="15"/>
      <c r="AA187" s="15"/>
      <c r="AB187" s="15"/>
      <c r="AC187" s="15"/>
      <c r="AD187" s="15"/>
      <c r="AE187" s="15"/>
      <c r="AF187" s="15"/>
      <c r="AG187" s="15"/>
      <c r="AH187" s="15"/>
      <c r="AI187" s="16"/>
    </row>
    <row r="188" spans="1:35" ht="13.5" customHeight="1" x14ac:dyDescent="0.25">
      <c r="B188" s="6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4"/>
      <c r="Z188" s="15"/>
      <c r="AA188" s="15"/>
      <c r="AB188" s="15"/>
      <c r="AC188" s="15"/>
      <c r="AD188" s="15"/>
      <c r="AE188" s="15"/>
      <c r="AF188" s="15"/>
      <c r="AG188" s="15"/>
      <c r="AH188" s="15"/>
      <c r="AI188" s="16"/>
    </row>
    <row r="189" spans="1:35" s="62" customFormat="1" ht="27" customHeight="1" x14ac:dyDescent="0.25">
      <c r="A189" s="59"/>
      <c r="B189" s="59"/>
      <c r="C189" s="62" t="s">
        <v>59</v>
      </c>
    </row>
    <row r="218" spans="3:53" s="25" customFormat="1" ht="69.75" customHeight="1" x14ac:dyDescent="0.25">
      <c r="C218" s="543" t="s">
        <v>96</v>
      </c>
      <c r="D218" s="543"/>
      <c r="E218" s="543"/>
      <c r="F218" s="543"/>
      <c r="G218" s="543"/>
      <c r="H218" s="543"/>
      <c r="I218" s="543"/>
      <c r="J218" s="543"/>
      <c r="K218" s="543"/>
      <c r="L218" s="543"/>
      <c r="M218" s="543"/>
      <c r="N218" s="543"/>
      <c r="O218" s="543"/>
      <c r="P218" s="543"/>
      <c r="Q218" s="543"/>
      <c r="R218" s="543"/>
      <c r="S218" s="543"/>
      <c r="T218" s="543"/>
      <c r="AX218" s="26"/>
      <c r="AY218" s="26"/>
      <c r="AZ218" s="26"/>
      <c r="BA218" s="26"/>
    </row>
    <row r="248" spans="2:26" ht="33" customHeight="1" x14ac:dyDescent="0.25">
      <c r="C248" s="561" t="s">
        <v>60</v>
      </c>
      <c r="D248" s="561"/>
      <c r="E248" s="561"/>
      <c r="F248" s="561"/>
      <c r="G248" s="561"/>
      <c r="H248" s="561"/>
      <c r="I248" s="561"/>
      <c r="J248" s="561"/>
      <c r="K248" s="561"/>
      <c r="L248" s="561"/>
      <c r="M248" s="561"/>
      <c r="N248" s="561"/>
      <c r="O248" s="561"/>
    </row>
    <row r="249" spans="2:26" ht="29.1" customHeight="1" x14ac:dyDescent="0.25">
      <c r="B249" s="11"/>
      <c r="C249" s="166"/>
      <c r="D249" s="541" t="s">
        <v>22</v>
      </c>
      <c r="E249" s="541"/>
      <c r="F249" s="542"/>
      <c r="G249" s="541" t="s">
        <v>5</v>
      </c>
      <c r="H249" s="541"/>
      <c r="I249" s="542"/>
      <c r="J249" s="541" t="s">
        <v>4</v>
      </c>
      <c r="K249" s="541"/>
      <c r="L249" s="542"/>
      <c r="M249" s="541" t="s">
        <v>3</v>
      </c>
      <c r="N249" s="541"/>
      <c r="O249" s="541"/>
    </row>
    <row r="250" spans="2:26" ht="23.25" x14ac:dyDescent="0.25">
      <c r="B250" s="11"/>
      <c r="C250" s="166"/>
      <c r="D250" s="540" t="s">
        <v>12</v>
      </c>
      <c r="E250" s="540"/>
      <c r="F250" s="167" t="s">
        <v>11</v>
      </c>
      <c r="G250" s="540" t="s">
        <v>12</v>
      </c>
      <c r="H250" s="540"/>
      <c r="I250" s="167" t="s">
        <v>11</v>
      </c>
      <c r="J250" s="540" t="s">
        <v>12</v>
      </c>
      <c r="K250" s="540"/>
      <c r="L250" s="167" t="s">
        <v>11</v>
      </c>
      <c r="M250" s="540" t="s">
        <v>12</v>
      </c>
      <c r="N250" s="540"/>
      <c r="O250" s="71" t="s">
        <v>11</v>
      </c>
    </row>
    <row r="251" spans="2:26" ht="21" customHeight="1" x14ac:dyDescent="0.25">
      <c r="B251" s="6"/>
      <c r="C251" s="87" t="s">
        <v>35</v>
      </c>
      <c r="D251" s="516">
        <f>Talnagögn!AI50</f>
        <v>136.29188630478421</v>
      </c>
      <c r="E251" s="516"/>
      <c r="F251" s="79">
        <f t="shared" ref="F251:F256" si="2">D251/$D$257</f>
        <v>0.22868458736107253</v>
      </c>
      <c r="G251" s="518">
        <f>Talnagögn!$AI$50-Talnagögn!$AH$50</f>
        <v>-8.545791065909583</v>
      </c>
      <c r="H251" s="518"/>
      <c r="I251" s="89">
        <f>Talnagögn!$AI$50/Talnagögn!$AH$50-1</f>
        <v>-5.9002541472946368E-2</v>
      </c>
      <c r="J251" s="518">
        <f>Talnagögn!$AI$50-Talnagögn!$R$50</f>
        <v>6.078412030295766</v>
      </c>
      <c r="K251" s="518"/>
      <c r="L251" s="89">
        <f>Talnagögn!$AI$50/Talnagögn!$R$50-1</f>
        <v>4.6680361338662602E-2</v>
      </c>
      <c r="M251" s="518">
        <f>Talnagögn!$AI$50-Talnagögn!$C$50</f>
        <v>-14.359689767133403</v>
      </c>
      <c r="N251" s="518"/>
      <c r="O251" s="76">
        <f>Talnagögn!$AI$50/Talnagögn!$C$50-1</f>
        <v>-9.5317222305582927E-2</v>
      </c>
      <c r="P251" s="450"/>
      <c r="Q251" s="450"/>
      <c r="R251" s="9"/>
      <c r="S251" s="450"/>
      <c r="T251" s="450"/>
      <c r="U251" s="9"/>
      <c r="V251" s="450"/>
      <c r="W251" s="450"/>
      <c r="X251" s="9"/>
      <c r="Y251" s="450"/>
      <c r="Z251" s="450"/>
    </row>
    <row r="252" spans="2:26" ht="21" customHeight="1" x14ac:dyDescent="0.25">
      <c r="B252" s="6"/>
      <c r="C252" s="87" t="s">
        <v>36</v>
      </c>
      <c r="D252" s="515">
        <f>Talnagögn!AI51</f>
        <v>185.06556443028032</v>
      </c>
      <c r="E252" s="516"/>
      <c r="F252" s="79">
        <f t="shared" si="2"/>
        <v>0.3105220962445292</v>
      </c>
      <c r="G252" s="518">
        <f>Talnagögn!$AI$51-Talnagögn!$AH$51</f>
        <v>-1.2474337373774915</v>
      </c>
      <c r="H252" s="518"/>
      <c r="I252" s="197">
        <f>Talnagögn!$AI$51/Talnagögn!$AH$51-1</f>
        <v>-6.6953661292861177E-3</v>
      </c>
      <c r="J252" s="526">
        <f>Talnagögn!$AI$51-Talnagögn!$R$51</f>
        <v>26.918306424959297</v>
      </c>
      <c r="K252" s="448"/>
      <c r="L252" s="79">
        <f>Talnagögn!$AI$51/Talnagögn!$R$51-1</f>
        <v>0.17021038976251868</v>
      </c>
      <c r="M252" s="517">
        <f>Talnagögn!$AI$51-Talnagögn!$C$51</f>
        <v>-7.2763095542906626</v>
      </c>
      <c r="N252" s="518"/>
      <c r="O252" s="76">
        <f>Talnagögn!$AI$51/Talnagögn!$C$51-1</f>
        <v>-3.7830085584350415E-2</v>
      </c>
      <c r="P252" s="450"/>
      <c r="Q252" s="450"/>
      <c r="R252" s="9"/>
      <c r="S252" s="450"/>
      <c r="T252" s="450"/>
      <c r="U252" s="9"/>
      <c r="V252" s="450"/>
      <c r="W252" s="450"/>
      <c r="X252" s="9"/>
      <c r="Y252" s="450"/>
      <c r="Z252" s="450"/>
    </row>
    <row r="253" spans="2:26" ht="21" customHeight="1" x14ac:dyDescent="0.25">
      <c r="B253" s="6"/>
      <c r="C253" s="87" t="s">
        <v>40</v>
      </c>
      <c r="D253" s="515">
        <f>Talnagögn!AI55</f>
        <v>148.78698071091986</v>
      </c>
      <c r="E253" s="516"/>
      <c r="F253" s="79">
        <f t="shared" si="2"/>
        <v>0.24965014580902595</v>
      </c>
      <c r="G253" s="517">
        <f>Talnagögn!$AI$55-Talnagögn!$AH$55</f>
        <v>-6.6712581861760896</v>
      </c>
      <c r="H253" s="518"/>
      <c r="I253" s="89">
        <f>Talnagögn!$AI$55/Talnagögn!$AH$55-1</f>
        <v>-4.2913506762366382E-2</v>
      </c>
      <c r="J253" s="526">
        <f>Talnagögn!$AI$55-Talnagögn!$R$55</f>
        <v>-36.440046356699725</v>
      </c>
      <c r="K253" s="448"/>
      <c r="L253" s="79">
        <f>Talnagögn!$AI$55/Talnagögn!$R$55-1</f>
        <v>-0.19673179953051234</v>
      </c>
      <c r="M253" s="526">
        <f>Talnagögn!$AI$55-Talnagögn!$C$55</f>
        <v>-83.186117633002993</v>
      </c>
      <c r="N253" s="448"/>
      <c r="O253" s="9">
        <f>Talnagögn!$AI$55/Talnagögn!$C$55-1</f>
        <v>-0.35860243376010537</v>
      </c>
      <c r="P253" s="450"/>
      <c r="Q253" s="450"/>
      <c r="R253" s="9"/>
      <c r="S253" s="450"/>
      <c r="T253" s="450"/>
      <c r="U253" s="9"/>
      <c r="V253" s="450"/>
      <c r="W253" s="450"/>
      <c r="X253" s="9"/>
      <c r="Y253" s="450"/>
      <c r="Z253" s="450"/>
    </row>
    <row r="254" spans="2:26" ht="21" customHeight="1" x14ac:dyDescent="0.25">
      <c r="B254" s="6"/>
      <c r="C254" s="87" t="s">
        <v>41</v>
      </c>
      <c r="D254" s="515">
        <f>Talnagögn!AI59</f>
        <v>38.902992053655503</v>
      </c>
      <c r="E254" s="516"/>
      <c r="F254" s="89">
        <f t="shared" si="2"/>
        <v>6.5275453485223359E-2</v>
      </c>
      <c r="G254" s="521">
        <f>Talnagögn!$AI$59-Talnagögn!$AH$59</f>
        <v>-0.2536077172299116</v>
      </c>
      <c r="H254" s="522"/>
      <c r="I254" s="197">
        <f>Talnagögn!$AI$59/Talnagögn!$AH$59-1</f>
        <v>-6.4767553544953227E-3</v>
      </c>
      <c r="J254" s="517">
        <f>Talnagögn!$AI$59-Talnagögn!$R$59</f>
        <v>-3.6654101073893841</v>
      </c>
      <c r="K254" s="518"/>
      <c r="L254" s="89">
        <f>Talnagögn!$AI$59/Talnagögn!$R$59-1</f>
        <v>-8.6106358738164412E-2</v>
      </c>
      <c r="M254" s="517">
        <f>Talnagögn!$AI$59-Talnagögn!$C$59</f>
        <v>-2.096585764738542</v>
      </c>
      <c r="N254" s="518"/>
      <c r="O254" s="76">
        <f>Talnagögn!$AI$59/Talnagögn!$C$59-1</f>
        <v>-5.1136764725365769E-2</v>
      </c>
      <c r="P254" s="450"/>
      <c r="Q254" s="450"/>
      <c r="R254" s="9"/>
      <c r="S254" s="450"/>
      <c r="T254" s="450"/>
      <c r="U254" s="9"/>
      <c r="V254" s="450"/>
      <c r="W254" s="450"/>
      <c r="X254" s="9"/>
      <c r="Y254" s="450"/>
      <c r="Z254" s="450"/>
    </row>
    <row r="255" spans="2:26" ht="21" customHeight="1" x14ac:dyDescent="0.25">
      <c r="B255" s="6"/>
      <c r="C255" s="88" t="s">
        <v>42</v>
      </c>
      <c r="D255" s="535">
        <f>Talnagögn!AI63</f>
        <v>68.084433663482216</v>
      </c>
      <c r="E255" s="536"/>
      <c r="F255" s="79">
        <f t="shared" si="2"/>
        <v>0.11423908671443196</v>
      </c>
      <c r="G255" s="531">
        <f>Talnagögn!$AI$63-Talnagögn!$AH$63</f>
        <v>1.0231608426387453</v>
      </c>
      <c r="H255" s="532"/>
      <c r="I255" s="197">
        <f>Talnagögn!$AI$63/Talnagögn!$AH$63-1</f>
        <v>1.5257104430036028E-2</v>
      </c>
      <c r="J255" s="527">
        <f>Talnagögn!$AI$63-Talnagögn!$R$63</f>
        <v>5.1488271318652821</v>
      </c>
      <c r="K255" s="528"/>
      <c r="L255" s="89">
        <f>Talnagögn!$AI$63/Talnagögn!$R$63-1</f>
        <v>8.1811035368010154E-2</v>
      </c>
      <c r="M255" s="533">
        <f>Talnagögn!$AI$63-Talnagögn!$C$63</f>
        <v>22.926924313214393</v>
      </c>
      <c r="N255" s="534"/>
      <c r="O255" s="9">
        <f>Talnagögn!$AI$63/Talnagögn!$C$63-1</f>
        <v>0.50771011606020777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21" customHeight="1" x14ac:dyDescent="0.25">
      <c r="B256" s="6"/>
      <c r="C256" s="168" t="s">
        <v>43</v>
      </c>
      <c r="D256" s="509">
        <f>Talnagögn!AI64</f>
        <v>18.850092812332605</v>
      </c>
      <c r="E256" s="510"/>
      <c r="F256" s="169">
        <f t="shared" si="2"/>
        <v>3.1628630385717116E-2</v>
      </c>
      <c r="G256" s="529">
        <f>Talnagögn!$AI$64-Talnagögn!$AH$64</f>
        <v>-0.17815407222133217</v>
      </c>
      <c r="H256" s="530"/>
      <c r="I256" s="169">
        <f>Talnagögn!$AI$64/Talnagögn!$AH$64-1</f>
        <v>-9.362610927964532E-3</v>
      </c>
      <c r="J256" s="529">
        <f>Talnagögn!$AI$64-Talnagögn!$R$64</f>
        <v>-4.9215831331505342</v>
      </c>
      <c r="K256" s="530"/>
      <c r="L256" s="169">
        <f>Talnagögn!$AI$64/Talnagögn!$R$64-1</f>
        <v>-0.20703559750845779</v>
      </c>
      <c r="M256" s="513">
        <f>Talnagögn!$AI$64-Talnagögn!$C$64</f>
        <v>-14.02193464889865</v>
      </c>
      <c r="N256" s="514"/>
      <c r="O256" s="160">
        <f>Talnagögn!$AI$64/Talnagögn!$C$64-1</f>
        <v>-0.42656129639207363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s="17" customFormat="1" ht="29.25" customHeight="1" x14ac:dyDescent="0.25">
      <c r="B257" s="18"/>
      <c r="C257" s="83" t="s">
        <v>21</v>
      </c>
      <c r="D257" s="501">
        <f>Talnagögn!AI65</f>
        <v>595.98194997545465</v>
      </c>
      <c r="E257" s="502"/>
      <c r="F257" s="84">
        <f>SUM(F251:F256)</f>
        <v>1</v>
      </c>
      <c r="G257" s="501">
        <f>Talnagögn!$AI$65-Talnagögn!$AH$65</f>
        <v>-15.873083936275748</v>
      </c>
      <c r="H257" s="502"/>
      <c r="I257" s="90">
        <f>Talnagögn!$AI$65/Talnagögn!$AH$65-1</f>
        <v>-2.5942556743867029E-2</v>
      </c>
      <c r="J257" s="501">
        <f>Talnagögn!$AI$65-Talnagögn!$R$65</f>
        <v>-6.8814940101193542</v>
      </c>
      <c r="K257" s="502"/>
      <c r="L257" s="90">
        <f>Talnagögn!$AI$65/Talnagögn!$R$65-1</f>
        <v>-1.1414681183229969E-2</v>
      </c>
      <c r="M257" s="501">
        <f>Talnagögn!$AI$65-Talnagögn!$C$65</f>
        <v>-98.013713054849973</v>
      </c>
      <c r="N257" s="502"/>
      <c r="O257" s="82">
        <f>Talnagögn!$AI$65/Talnagögn!$C$65-1</f>
        <v>-0.1412310166707339</v>
      </c>
      <c r="P257" s="500"/>
      <c r="Q257" s="500"/>
      <c r="R257" s="13"/>
      <c r="S257" s="500"/>
      <c r="T257" s="500"/>
      <c r="U257" s="13"/>
      <c r="V257" s="500"/>
      <c r="W257" s="500"/>
      <c r="X257" s="13"/>
      <c r="Y257" s="500"/>
      <c r="Z257" s="500"/>
    </row>
    <row r="261" spans="1:26" s="62" customFormat="1" ht="27" customHeight="1" x14ac:dyDescent="0.25">
      <c r="A261" s="59"/>
      <c r="B261" s="59"/>
      <c r="C261" s="62" t="s">
        <v>59</v>
      </c>
    </row>
    <row r="262" spans="1:26" ht="18" customHeight="1" x14ac:dyDescent="0.25"/>
    <row r="290" spans="3:53" s="23" customFormat="1" ht="69.75" customHeight="1" x14ac:dyDescent="0.25">
      <c r="C290" s="23" t="s">
        <v>25</v>
      </c>
      <c r="D290" s="24"/>
      <c r="AX290" s="24"/>
      <c r="AY290" s="24"/>
      <c r="AZ290" s="24"/>
      <c r="BA290" s="24"/>
    </row>
    <row r="318" spans="2:15" ht="33" customHeight="1" x14ac:dyDescent="0.25">
      <c r="C318" s="562" t="s">
        <v>60</v>
      </c>
      <c r="D318" s="562"/>
      <c r="E318" s="562"/>
      <c r="F318" s="562"/>
      <c r="G318" s="562"/>
      <c r="H318" s="562"/>
      <c r="I318" s="562"/>
      <c r="J318" s="562"/>
      <c r="K318" s="562"/>
      <c r="L318" s="562"/>
      <c r="M318" s="562"/>
      <c r="N318" s="562"/>
      <c r="O318" s="562"/>
    </row>
    <row r="319" spans="2:15" ht="29.1" customHeight="1" x14ac:dyDescent="0.25">
      <c r="B319" s="11"/>
      <c r="C319" s="170"/>
      <c r="D319" s="537" t="s">
        <v>22</v>
      </c>
      <c r="E319" s="537"/>
      <c r="F319" s="538"/>
      <c r="G319" s="537" t="s">
        <v>5</v>
      </c>
      <c r="H319" s="537"/>
      <c r="I319" s="538"/>
      <c r="J319" s="537" t="s">
        <v>4</v>
      </c>
      <c r="K319" s="537"/>
      <c r="L319" s="538"/>
      <c r="M319" s="537" t="s">
        <v>3</v>
      </c>
      <c r="N319" s="537"/>
      <c r="O319" s="537"/>
    </row>
    <row r="320" spans="2:15" ht="23.25" x14ac:dyDescent="0.25">
      <c r="B320" s="11"/>
      <c r="C320" s="170"/>
      <c r="D320" s="539" t="s">
        <v>12</v>
      </c>
      <c r="E320" s="539"/>
      <c r="F320" s="171" t="s">
        <v>11</v>
      </c>
      <c r="G320" s="539" t="s">
        <v>12</v>
      </c>
      <c r="H320" s="539"/>
      <c r="I320" s="171" t="s">
        <v>11</v>
      </c>
      <c r="J320" s="539" t="s">
        <v>12</v>
      </c>
      <c r="K320" s="539"/>
      <c r="L320" s="171" t="s">
        <v>11</v>
      </c>
      <c r="M320" s="539" t="s">
        <v>12</v>
      </c>
      <c r="N320" s="539"/>
      <c r="O320" s="72" t="s">
        <v>11</v>
      </c>
    </row>
    <row r="321" spans="1:26" ht="21" customHeight="1" x14ac:dyDescent="0.25">
      <c r="B321" s="6"/>
      <c r="C321" s="86" t="s">
        <v>48</v>
      </c>
      <c r="D321" s="448"/>
      <c r="E321" s="448"/>
      <c r="F321" s="89"/>
      <c r="G321" s="448"/>
      <c r="H321" s="448"/>
      <c r="I321" s="89"/>
      <c r="J321" s="448"/>
      <c r="K321" s="448"/>
      <c r="L321" s="79"/>
      <c r="M321" s="448"/>
      <c r="N321" s="448"/>
      <c r="O321" s="9"/>
      <c r="P321" s="450"/>
      <c r="Q321" s="450"/>
      <c r="R321" s="9"/>
      <c r="S321" s="450"/>
      <c r="T321" s="450"/>
      <c r="U321" s="9"/>
      <c r="V321" s="450"/>
      <c r="W321" s="450"/>
      <c r="X321" s="9"/>
      <c r="Y321" s="450"/>
      <c r="Z321" s="450"/>
    </row>
    <row r="322" spans="1:26" ht="21" customHeight="1" x14ac:dyDescent="0.25">
      <c r="B322" s="6"/>
      <c r="C322" s="86" t="s">
        <v>49</v>
      </c>
      <c r="D322" s="526"/>
      <c r="E322" s="448"/>
      <c r="F322" s="79"/>
      <c r="G322" s="521"/>
      <c r="H322" s="522"/>
      <c r="I322" s="261"/>
      <c r="J322" s="517"/>
      <c r="K322" s="518"/>
      <c r="L322" s="197"/>
      <c r="M322" s="526"/>
      <c r="N322" s="448"/>
      <c r="O322" s="195"/>
      <c r="P322" s="450"/>
      <c r="Q322" s="450"/>
      <c r="R322" s="9"/>
      <c r="S322" s="450"/>
      <c r="T322" s="450"/>
      <c r="U322" s="9"/>
      <c r="V322" s="450"/>
      <c r="W322" s="450"/>
      <c r="X322" s="9"/>
      <c r="Y322" s="450"/>
      <c r="Z322" s="450"/>
    </row>
    <row r="323" spans="1:26" ht="21" customHeight="1" x14ac:dyDescent="0.25">
      <c r="B323" s="6"/>
      <c r="C323" s="86" t="s">
        <v>50</v>
      </c>
      <c r="D323" s="526"/>
      <c r="E323" s="448"/>
      <c r="F323" s="79"/>
      <c r="G323" s="526"/>
      <c r="H323" s="448"/>
      <c r="I323" s="197"/>
      <c r="J323" s="526"/>
      <c r="K323" s="448"/>
      <c r="L323" s="89"/>
      <c r="M323" s="526"/>
      <c r="N323" s="448"/>
      <c r="O323" s="76"/>
      <c r="P323" s="450"/>
      <c r="Q323" s="450"/>
      <c r="R323" s="9"/>
      <c r="S323" s="450"/>
      <c r="T323" s="450"/>
      <c r="U323" s="9"/>
      <c r="V323" s="450"/>
      <c r="W323" s="450"/>
      <c r="X323" s="9"/>
      <c r="Y323" s="450"/>
      <c r="Z323" s="450"/>
    </row>
    <row r="324" spans="1:26" ht="21" customHeight="1" x14ac:dyDescent="0.25">
      <c r="B324" s="6"/>
      <c r="C324" s="86" t="s">
        <v>51</v>
      </c>
      <c r="D324" s="526"/>
      <c r="E324" s="448"/>
      <c r="F324" s="79"/>
      <c r="G324" s="521"/>
      <c r="H324" s="522"/>
      <c r="I324" s="265"/>
      <c r="J324" s="526"/>
      <c r="K324" s="448"/>
      <c r="L324" s="89"/>
      <c r="M324" s="526"/>
      <c r="N324" s="448"/>
      <c r="O324" s="76"/>
      <c r="P324" s="450"/>
      <c r="Q324" s="450"/>
      <c r="R324" s="9"/>
      <c r="S324" s="450"/>
      <c r="T324" s="450"/>
      <c r="U324" s="9"/>
      <c r="V324" s="450"/>
      <c r="W324" s="450"/>
      <c r="X324" s="9"/>
      <c r="Y324" s="450"/>
      <c r="Z324" s="450"/>
    </row>
    <row r="325" spans="1:26" ht="21" customHeight="1" x14ac:dyDescent="0.25">
      <c r="B325" s="6"/>
      <c r="C325" s="86" t="s">
        <v>52</v>
      </c>
      <c r="D325" s="526"/>
      <c r="E325" s="448"/>
      <c r="F325" s="197"/>
      <c r="G325" s="517"/>
      <c r="H325" s="518"/>
      <c r="I325" s="79"/>
      <c r="J325" s="517"/>
      <c r="K325" s="518"/>
      <c r="L325" s="79"/>
      <c r="M325" s="517"/>
      <c r="N325" s="518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1" customHeight="1" x14ac:dyDescent="0.25">
      <c r="B326" s="6"/>
      <c r="C326" s="118" t="s">
        <v>53</v>
      </c>
      <c r="D326" s="513"/>
      <c r="E326" s="514"/>
      <c r="F326" s="264"/>
      <c r="G326" s="529"/>
      <c r="H326" s="530"/>
      <c r="I326" s="164"/>
      <c r="J326" s="529"/>
      <c r="K326" s="530"/>
      <c r="L326" s="164"/>
      <c r="M326" s="529"/>
      <c r="N326" s="530"/>
      <c r="O326" s="193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s="17" customFormat="1" ht="29.25" customHeight="1" x14ac:dyDescent="0.25">
      <c r="B327" s="18"/>
      <c r="C327" s="83" t="s">
        <v>21</v>
      </c>
      <c r="D327" s="501"/>
      <c r="E327" s="502"/>
      <c r="F327" s="84"/>
      <c r="G327" s="501"/>
      <c r="H327" s="502"/>
      <c r="I327" s="263"/>
      <c r="J327" s="501"/>
      <c r="K327" s="502"/>
      <c r="L327" s="90"/>
      <c r="M327" s="501"/>
      <c r="N327" s="502"/>
      <c r="O327" s="91"/>
      <c r="P327" s="500"/>
      <c r="Q327" s="500"/>
      <c r="R327" s="13"/>
      <c r="S327" s="500"/>
      <c r="T327" s="500"/>
      <c r="U327" s="13"/>
      <c r="V327" s="500"/>
      <c r="W327" s="500"/>
      <c r="X327" s="13"/>
      <c r="Y327" s="500"/>
      <c r="Z327" s="500"/>
    </row>
    <row r="331" spans="1:26" s="63" customFormat="1" ht="27" customHeight="1" x14ac:dyDescent="0.25">
      <c r="A331" s="59"/>
      <c r="B331" s="59"/>
      <c r="C331" s="63" t="s">
        <v>59</v>
      </c>
    </row>
    <row r="360" spans="3:53" s="21" customFormat="1" ht="69.75" customHeight="1" x14ac:dyDescent="0.25">
      <c r="C360" s="21" t="s">
        <v>26</v>
      </c>
      <c r="D360" s="22"/>
      <c r="AX360" s="22"/>
      <c r="AY360" s="22"/>
      <c r="AZ360" s="22"/>
      <c r="BA360" s="22"/>
    </row>
    <row r="390" spans="2:26" ht="30" customHeight="1" x14ac:dyDescent="0.25">
      <c r="C390" s="563" t="s">
        <v>60</v>
      </c>
      <c r="D390" s="563"/>
      <c r="E390" s="563"/>
      <c r="F390" s="563"/>
      <c r="G390" s="563"/>
      <c r="H390" s="563"/>
      <c r="I390" s="563"/>
      <c r="J390" s="563"/>
      <c r="K390" s="563"/>
      <c r="L390" s="563"/>
      <c r="M390" s="563"/>
      <c r="N390" s="563"/>
      <c r="O390" s="563"/>
    </row>
    <row r="391" spans="2:26" ht="29.1" customHeight="1" x14ac:dyDescent="0.25">
      <c r="B391" s="11"/>
      <c r="C391" s="200"/>
      <c r="D391" s="523" t="s">
        <v>22</v>
      </c>
      <c r="E391" s="523"/>
      <c r="F391" s="524"/>
      <c r="G391" s="523" t="s">
        <v>5</v>
      </c>
      <c r="H391" s="523"/>
      <c r="I391" s="524"/>
      <c r="J391" s="523" t="s">
        <v>4</v>
      </c>
      <c r="K391" s="523"/>
      <c r="L391" s="524"/>
      <c r="M391" s="523" t="s">
        <v>3</v>
      </c>
      <c r="N391" s="523"/>
      <c r="O391" s="523"/>
    </row>
    <row r="392" spans="2:26" ht="23.25" x14ac:dyDescent="0.25">
      <c r="B392" s="11"/>
      <c r="C392" s="200"/>
      <c r="D392" s="525" t="s">
        <v>12</v>
      </c>
      <c r="E392" s="525"/>
      <c r="F392" s="199" t="s">
        <v>11</v>
      </c>
      <c r="G392" s="525" t="s">
        <v>12</v>
      </c>
      <c r="H392" s="525"/>
      <c r="I392" s="199" t="s">
        <v>11</v>
      </c>
      <c r="J392" s="525" t="s">
        <v>12</v>
      </c>
      <c r="K392" s="525"/>
      <c r="L392" s="199" t="s">
        <v>11</v>
      </c>
      <c r="M392" s="525" t="s">
        <v>12</v>
      </c>
      <c r="N392" s="525"/>
      <c r="O392" s="73" t="s">
        <v>11</v>
      </c>
    </row>
    <row r="393" spans="2:26" ht="21" customHeight="1" x14ac:dyDescent="0.25">
      <c r="B393" s="6"/>
      <c r="C393" s="93" t="s">
        <v>44</v>
      </c>
      <c r="D393" s="516">
        <f>Talnagögn!$AI$96</f>
        <v>200.22350197723023</v>
      </c>
      <c r="E393" s="516"/>
      <c r="F393" s="79">
        <f>D393/$D$397</f>
        <v>0.85716949491548389</v>
      </c>
      <c r="G393" s="448">
        <f>Talnagögn!$AI$96-Talnagögn!$AH$96</f>
        <v>-9.1326174796295732</v>
      </c>
      <c r="H393" s="448"/>
      <c r="I393" s="89">
        <f>Talnagögn!$AI$96/Talnagögn!$AH$96-1</f>
        <v>-4.3622405226666716E-2</v>
      </c>
      <c r="J393" s="448">
        <f>Talnagögn!$AI$96-Talnagögn!$R$96</f>
        <v>-84.051742486132866</v>
      </c>
      <c r="K393" s="448"/>
      <c r="L393" s="79">
        <f>Talnagögn!$AI$96/Talnagögn!$R$96-1</f>
        <v>-0.29567028477910717</v>
      </c>
      <c r="M393" s="448">
        <f>Talnagögn!$AI$96-Talnagögn!$C$96</f>
        <v>27.454701738625488</v>
      </c>
      <c r="N393" s="448"/>
      <c r="O393" s="9">
        <f>Talnagögn!$AI$96/Talnagögn!$C$96-1</f>
        <v>0.15891006767835858</v>
      </c>
      <c r="P393" s="450"/>
      <c r="Q393" s="450"/>
      <c r="R393" s="9"/>
      <c r="S393" s="450"/>
      <c r="T393" s="450"/>
      <c r="U393" s="9"/>
      <c r="V393" s="450"/>
      <c r="W393" s="450"/>
      <c r="X393" s="9"/>
      <c r="Y393" s="450"/>
      <c r="Z393" s="450"/>
    </row>
    <row r="394" spans="2:26" ht="21" customHeight="1" x14ac:dyDescent="0.25">
      <c r="B394" s="6"/>
      <c r="C394" s="93" t="s">
        <v>45</v>
      </c>
      <c r="D394" s="519">
        <f>Talnagögn!$AI$97</f>
        <v>3.9666289259999998</v>
      </c>
      <c r="E394" s="520"/>
      <c r="F394" s="89">
        <f t="shared" ref="F394:F396" si="3">D394/$D$397</f>
        <v>1.6981389694218967E-2</v>
      </c>
      <c r="G394" s="521">
        <f>Talnagögn!$AI$97-Talnagögn!$AH$97</f>
        <v>-1.5279721639999999</v>
      </c>
      <c r="H394" s="522"/>
      <c r="I394" s="89">
        <f>Talnagögn!$AI$97/Talnagögn!$AH$97-1</f>
        <v>-0.27808609560043607</v>
      </c>
      <c r="J394" s="517">
        <f>Talnagögn!$AI$97-Talnagögn!$R$97</f>
        <v>3.0886289259999997</v>
      </c>
      <c r="K394" s="518"/>
      <c r="L394" s="79">
        <f>Talnagögn!$AI$97/Talnagögn!$R$97-1</f>
        <v>3.5178005990888384</v>
      </c>
      <c r="M394" s="517">
        <f>Talnagögn!$AI$97-Talnagögn!$C$97</f>
        <v>3.9666289259999998</v>
      </c>
      <c r="N394" s="518"/>
      <c r="O394" s="9" t="s">
        <v>67</v>
      </c>
      <c r="P394" s="450"/>
      <c r="Q394" s="450"/>
      <c r="R394" s="9"/>
      <c r="S394" s="450"/>
      <c r="T394" s="450"/>
      <c r="U394" s="9"/>
      <c r="V394" s="450"/>
      <c r="W394" s="450"/>
      <c r="X394" s="9"/>
      <c r="Y394" s="450"/>
      <c r="Z394" s="450"/>
    </row>
    <row r="395" spans="2:26" ht="21" customHeight="1" x14ac:dyDescent="0.25">
      <c r="B395" s="6"/>
      <c r="C395" s="93" t="s">
        <v>46</v>
      </c>
      <c r="D395" s="515">
        <f>Talnagögn!$AI$98</f>
        <v>9.6860268858472374</v>
      </c>
      <c r="E395" s="516"/>
      <c r="F395" s="89">
        <f t="shared" si="3"/>
        <v>4.1466494649682314E-2</v>
      </c>
      <c r="G395" s="517">
        <f>Talnagögn!$AI$98-Talnagögn!$AH$98</f>
        <v>1.5483424011351605</v>
      </c>
      <c r="H395" s="518"/>
      <c r="I395" s="79">
        <f>Talnagögn!$AI$98/Talnagögn!$AH$98-1</f>
        <v>0.19026817813396013</v>
      </c>
      <c r="J395" s="517">
        <f>Talnagögn!$AI$98-Talnagögn!$R$98</f>
        <v>4.1286923388232477</v>
      </c>
      <c r="K395" s="518"/>
      <c r="L395" s="79">
        <f>Talnagögn!$AI$98/Talnagögn!$R$98-1</f>
        <v>0.74292672213412181</v>
      </c>
      <c r="M395" s="517">
        <f>Talnagögn!$AI$98-Talnagögn!$C$98</f>
        <v>-5.9140260784982779</v>
      </c>
      <c r="N395" s="518"/>
      <c r="O395" s="9">
        <f>Talnagögn!$AI$98/Talnagögn!$C$98-1</f>
        <v>-0.37910294868966143</v>
      </c>
      <c r="P395" s="450"/>
      <c r="Q395" s="450"/>
      <c r="R395" s="9"/>
      <c r="S395" s="450"/>
      <c r="T395" s="450"/>
      <c r="U395" s="9"/>
      <c r="V395" s="450"/>
      <c r="W395" s="450"/>
      <c r="X395" s="9"/>
      <c r="Y395" s="450"/>
      <c r="Z395" s="450"/>
    </row>
    <row r="396" spans="2:26" ht="21" customHeight="1" x14ac:dyDescent="0.25">
      <c r="B396" s="6"/>
      <c r="C396" s="198" t="s">
        <v>47</v>
      </c>
      <c r="D396" s="509">
        <f>Talnagögn!$AI$99</f>
        <v>19.710668579460169</v>
      </c>
      <c r="E396" s="510"/>
      <c r="F396" s="164">
        <f t="shared" si="3"/>
        <v>8.438262074061488E-2</v>
      </c>
      <c r="G396" s="511">
        <f>Talnagögn!$AI$99-Talnagögn!$AH$99</f>
        <v>2.9685332864211489E-2</v>
      </c>
      <c r="H396" s="512"/>
      <c r="I396" s="262">
        <f>Talnagögn!$AI$99/Talnagögn!$AH$99-1</f>
        <v>1.5083257016310636E-3</v>
      </c>
      <c r="J396" s="503">
        <f>Talnagögn!$AI$99-Talnagögn!$R$99</f>
        <v>0.48780868451358117</v>
      </c>
      <c r="K396" s="504"/>
      <c r="L396" s="169">
        <f>Talnagögn!$AI$99/Talnagögn!$R$99-1</f>
        <v>2.5376488575553635E-2</v>
      </c>
      <c r="M396" s="513">
        <f>Talnagögn!$AI$99-Talnagögn!$C$99</f>
        <v>0.36564580973494287</v>
      </c>
      <c r="N396" s="514"/>
      <c r="O396" s="363">
        <f>Talnagögn!$AI$99/Talnagögn!$C$99-1</f>
        <v>1.8901286087249947E-2</v>
      </c>
      <c r="P396" s="450"/>
      <c r="Q396" s="450"/>
      <c r="R396" s="9"/>
      <c r="S396" s="450"/>
      <c r="T396" s="450"/>
      <c r="U396" s="9"/>
      <c r="V396" s="450"/>
      <c r="W396" s="450"/>
      <c r="X396" s="9"/>
      <c r="Y396" s="450"/>
      <c r="Z396" s="450"/>
    </row>
    <row r="397" spans="2:26" s="17" customFormat="1" ht="28.5" customHeight="1" x14ac:dyDescent="0.25">
      <c r="B397" s="18"/>
      <c r="C397" s="83" t="s">
        <v>21</v>
      </c>
      <c r="D397" s="501">
        <f>Talnagögn!$AI$100</f>
        <v>233.58682636853763</v>
      </c>
      <c r="E397" s="502"/>
      <c r="F397" s="84">
        <f>SUM(F393:F396)</f>
        <v>1</v>
      </c>
      <c r="G397" s="506">
        <f>Talnagögn!$AI$100-Talnagögn!$AH$100</f>
        <v>-9.0825619096302148</v>
      </c>
      <c r="H397" s="507"/>
      <c r="I397" s="90">
        <f>Talnagögn!$AI$100/Talnagögn!$AH$100-1</f>
        <v>-3.74277199694385E-2</v>
      </c>
      <c r="J397" s="501">
        <f>Talnagögn!$AI$100-Talnagögn!$R$100</f>
        <v>-76.346612536795988</v>
      </c>
      <c r="K397" s="502"/>
      <c r="L397" s="84">
        <f>Talnagögn!$AI$100/Talnagögn!$R$100-1</f>
        <v>-0.24633228607551239</v>
      </c>
      <c r="M397" s="501">
        <f>Talnagögn!$AI$100-Talnagögn!$C$100</f>
        <v>25.872950395862148</v>
      </c>
      <c r="N397" s="502"/>
      <c r="O397" s="91">
        <f>Talnagögn!$AI$100/Talnagögn!$C$100-1</f>
        <v>0.12456052959728936</v>
      </c>
      <c r="P397" s="500"/>
      <c r="Q397" s="500"/>
      <c r="R397" s="13"/>
      <c r="S397" s="500"/>
      <c r="T397" s="500"/>
      <c r="U397" s="13"/>
      <c r="V397" s="500"/>
      <c r="W397" s="500"/>
      <c r="X397" s="13"/>
      <c r="Y397" s="500"/>
      <c r="Z397" s="500"/>
    </row>
    <row r="401" spans="1:3" s="64" customFormat="1" ht="27" customHeight="1" x14ac:dyDescent="0.25">
      <c r="A401" s="59"/>
      <c r="B401" s="59"/>
      <c r="C401" s="64" t="s">
        <v>59</v>
      </c>
    </row>
    <row r="402" spans="1:3" ht="18" customHeight="1" x14ac:dyDescent="0.25"/>
    <row r="429" spans="3:53" s="65" customFormat="1" ht="69.75" customHeight="1" x14ac:dyDescent="0.25">
      <c r="C429" s="505" t="s">
        <v>97</v>
      </c>
      <c r="D429" s="505"/>
      <c r="E429" s="505"/>
      <c r="F429" s="505"/>
      <c r="G429" s="505"/>
      <c r="H429" s="505"/>
      <c r="I429" s="505"/>
      <c r="J429" s="505"/>
      <c r="K429" s="505"/>
      <c r="L429" s="505"/>
      <c r="M429" s="505"/>
      <c r="N429" s="505"/>
      <c r="O429" s="505"/>
      <c r="P429" s="505"/>
      <c r="Q429" s="505"/>
      <c r="R429" s="505"/>
      <c r="S429" s="505"/>
      <c r="T429" s="505"/>
      <c r="U429" s="505"/>
      <c r="V429" s="505"/>
      <c r="W429" s="505"/>
      <c r="X429" s="505"/>
      <c r="Y429" s="505"/>
      <c r="Z429" s="505"/>
      <c r="AA429" s="505"/>
      <c r="AB429" s="505"/>
      <c r="AC429" s="505"/>
      <c r="AD429" s="505"/>
      <c r="AX429" s="66"/>
      <c r="AY429" s="66"/>
      <c r="AZ429" s="66"/>
      <c r="BA429" s="66"/>
    </row>
    <row r="457" spans="2:35" ht="30" customHeight="1" x14ac:dyDescent="0.25">
      <c r="C457" s="564" t="s">
        <v>60</v>
      </c>
      <c r="D457" s="564"/>
      <c r="E457" s="564"/>
      <c r="F457" s="564"/>
      <c r="G457" s="564"/>
      <c r="H457" s="564"/>
      <c r="I457" s="564"/>
      <c r="J457" s="564"/>
      <c r="K457" s="564"/>
      <c r="L457" s="564"/>
      <c r="M457" s="564"/>
      <c r="N457" s="564"/>
      <c r="O457" s="564"/>
    </row>
    <row r="458" spans="2:35" ht="28.5" customHeight="1" x14ac:dyDescent="0.25">
      <c r="B458" s="11"/>
      <c r="C458" s="201"/>
      <c r="D458" s="462" t="s">
        <v>22</v>
      </c>
      <c r="E458" s="462"/>
      <c r="F458" s="461"/>
      <c r="G458" s="462" t="s">
        <v>5</v>
      </c>
      <c r="H458" s="462"/>
      <c r="I458" s="461"/>
      <c r="J458" s="462" t="s">
        <v>4</v>
      </c>
      <c r="K458" s="462"/>
      <c r="L458" s="461"/>
      <c r="M458" s="462" t="s">
        <v>3</v>
      </c>
      <c r="N458" s="462"/>
      <c r="O458" s="462"/>
    </row>
    <row r="459" spans="2:35" ht="23.25" x14ac:dyDescent="0.25">
      <c r="B459" s="11"/>
      <c r="C459" s="201"/>
      <c r="D459" s="508" t="s">
        <v>12</v>
      </c>
      <c r="E459" s="508"/>
      <c r="F459" s="137" t="s">
        <v>11</v>
      </c>
      <c r="G459" s="508" t="s">
        <v>12</v>
      </c>
      <c r="H459" s="508"/>
      <c r="I459" s="137" t="s">
        <v>11</v>
      </c>
      <c r="J459" s="508" t="s">
        <v>12</v>
      </c>
      <c r="K459" s="508"/>
      <c r="L459" s="137" t="s">
        <v>11</v>
      </c>
      <c r="M459" s="508" t="s">
        <v>12</v>
      </c>
      <c r="N459" s="508"/>
      <c r="O459" s="92" t="s">
        <v>11</v>
      </c>
    </row>
    <row r="460" spans="2:35" ht="21" customHeight="1" x14ac:dyDescent="0.25">
      <c r="B460" s="6"/>
      <c r="C460" s="93" t="s">
        <v>54</v>
      </c>
      <c r="D460" s="448">
        <f>Talnagögn!$AI$103</f>
        <v>736.44203358506593</v>
      </c>
      <c r="E460" s="448"/>
      <c r="F460" s="79">
        <f>D460/$D$462</f>
        <v>0.71901766759047758</v>
      </c>
      <c r="G460" s="448">
        <f>Talnagögn!$AI$103-Talnagögn!$AH$103</f>
        <v>321.08811481226593</v>
      </c>
      <c r="H460" s="448"/>
      <c r="I460" s="79">
        <f>Talnagögn!$AI$103/Talnagögn!$AH$103-1</f>
        <v>0.77304703362604421</v>
      </c>
      <c r="J460" s="448">
        <f>Talnagögn!$AI$103-Talnagögn!$R$103</f>
        <v>312.01198540226591</v>
      </c>
      <c r="K460" s="448"/>
      <c r="L460" s="79">
        <f>Talnagögn!$AI$103/Talnagögn!$R$103-1</f>
        <v>0.73513170600938182</v>
      </c>
      <c r="M460" s="448">
        <f>Talnagögn!$AI$103-Talnagögn!$C$103</f>
        <v>515.33265550839928</v>
      </c>
      <c r="N460" s="448"/>
      <c r="O460" s="9">
        <f>Talnagögn!$AI$103/Talnagögn!$C$103-1</f>
        <v>2.3306684682081404</v>
      </c>
      <c r="P460" s="450"/>
      <c r="Q460" s="450"/>
      <c r="R460" s="9"/>
      <c r="S460" s="450"/>
      <c r="T460" s="450"/>
      <c r="U460" s="9"/>
      <c r="V460" s="450"/>
      <c r="W460" s="450"/>
      <c r="X460" s="9"/>
      <c r="Y460" s="450"/>
      <c r="Z460" s="450"/>
    </row>
    <row r="461" spans="2:35" x14ac:dyDescent="0.25">
      <c r="B461" s="6"/>
      <c r="C461" s="198" t="s">
        <v>55</v>
      </c>
      <c r="D461" s="503">
        <f>Talnagögn!$AI$104</f>
        <v>287.79153782769163</v>
      </c>
      <c r="E461" s="504"/>
      <c r="F461" s="164">
        <f>D461/$D$462</f>
        <v>0.28098233240952225</v>
      </c>
      <c r="G461" s="503">
        <f>Talnagögn!$AI$104-Talnagögn!$AH$104</f>
        <v>159.29496862371525</v>
      </c>
      <c r="H461" s="504"/>
      <c r="I461" s="164">
        <f>Talnagögn!$AI$104/Talnagögn!$AH$104-1</f>
        <v>1.2396826593155907</v>
      </c>
      <c r="J461" s="503">
        <f>Talnagögn!$AI$104-Talnagögn!$R$104</f>
        <v>286.03872427928036</v>
      </c>
      <c r="K461" s="504"/>
      <c r="L461" s="164">
        <f>Talnagögn!$AI$104/Talnagögn!$R$104-1</f>
        <v>163.18833485657771</v>
      </c>
      <c r="M461" s="503">
        <f>Talnagögn!$AI$104-Talnagögn!$C$104</f>
        <v>259.7126128303542</v>
      </c>
      <c r="N461" s="504"/>
      <c r="O461" s="160">
        <f>Talnagögn!$AI$104/Talnagögn!$C$104-1</f>
        <v>9.2493787726909638</v>
      </c>
      <c r="P461" s="450"/>
      <c r="Q461" s="450"/>
      <c r="R461" s="9"/>
      <c r="S461" s="450"/>
      <c r="T461" s="450"/>
      <c r="U461" s="9"/>
      <c r="V461" s="450"/>
      <c r="W461" s="450"/>
      <c r="X461" s="9"/>
      <c r="Y461" s="450"/>
      <c r="Z461" s="450"/>
    </row>
    <row r="462" spans="2:35" s="17" customFormat="1" ht="28.5" customHeight="1" x14ac:dyDescent="0.25">
      <c r="B462" s="18"/>
      <c r="C462" s="83" t="s">
        <v>21</v>
      </c>
      <c r="D462" s="501">
        <f>Talnagögn!$AI$105</f>
        <v>1024.2335714127578</v>
      </c>
      <c r="E462" s="502"/>
      <c r="F462" s="84">
        <f>SUM(F460:F461)</f>
        <v>0.99999999999999978</v>
      </c>
      <c r="G462" s="501">
        <f>Talnagögn!$AI$105-Talnagögn!$AH$105</f>
        <v>480.38308343598146</v>
      </c>
      <c r="H462" s="502"/>
      <c r="I462" s="84">
        <f>Talnagögn!$AI$105/Talnagögn!$AH$105-1</f>
        <v>0.88329990329344876</v>
      </c>
      <c r="J462" s="501">
        <f>Talnagögn!$AI$105-Talnagögn!$R$105</f>
        <v>598.05070968154655</v>
      </c>
      <c r="K462" s="502"/>
      <c r="L462" s="84">
        <f>Talnagögn!$AI$105/Talnagögn!$R$105-1</f>
        <v>1.4032725465594398</v>
      </c>
      <c r="M462" s="501">
        <f>Talnagögn!$AI$105-Talnagögn!$C$105</f>
        <v>775.04526833875366</v>
      </c>
      <c r="N462" s="502"/>
      <c r="O462" s="82">
        <f>Talnagögn!$AI$105/Talnagögn!$C$105-1</f>
        <v>3.110279490560921</v>
      </c>
      <c r="P462" s="500"/>
      <c r="Q462" s="500"/>
      <c r="R462" s="13"/>
      <c r="S462" s="500"/>
      <c r="T462" s="500"/>
      <c r="U462" s="13"/>
      <c r="V462" s="500"/>
      <c r="W462" s="500"/>
      <c r="X462" s="13"/>
      <c r="Y462" s="500"/>
      <c r="Z462" s="500"/>
    </row>
    <row r="463" spans="2:35" ht="13.5" customHeight="1" x14ac:dyDescent="0.25">
      <c r="B463" s="6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4"/>
      <c r="Z463" s="15"/>
      <c r="AA463" s="15"/>
      <c r="AB463" s="15"/>
      <c r="AC463" s="15"/>
      <c r="AD463" s="15"/>
      <c r="AE463" s="15"/>
      <c r="AF463" s="15"/>
      <c r="AG463" s="15"/>
      <c r="AH463" s="15"/>
      <c r="AI463" s="16"/>
    </row>
    <row r="465" s="58" customFormat="1" ht="15.75" thickBot="1" x14ac:dyDescent="0.3"/>
    <row r="466" ht="15.75" thickTop="1" x14ac:dyDescent="0.25"/>
  </sheetData>
  <mergeCells count="402">
    <mergeCell ref="C30:O31"/>
    <mergeCell ref="C104:O104"/>
    <mergeCell ref="C178:O178"/>
    <mergeCell ref="C248:O248"/>
    <mergeCell ref="C318:O318"/>
    <mergeCell ref="C390:O390"/>
    <mergeCell ref="C457:O457"/>
    <mergeCell ref="G325:H325"/>
    <mergeCell ref="G326:H326"/>
    <mergeCell ref="J325:K325"/>
    <mergeCell ref="J326:K326"/>
    <mergeCell ref="M325:N325"/>
    <mergeCell ref="M326:N326"/>
    <mergeCell ref="G324:H324"/>
    <mergeCell ref="D327:E327"/>
    <mergeCell ref="D324:E324"/>
    <mergeCell ref="J38:K38"/>
    <mergeCell ref="J36:K36"/>
    <mergeCell ref="J37:K37"/>
    <mergeCell ref="J35:K35"/>
    <mergeCell ref="D42:E42"/>
    <mergeCell ref="M37:N37"/>
    <mergeCell ref="D34:E34"/>
    <mergeCell ref="J39:K39"/>
    <mergeCell ref="D39:E39"/>
    <mergeCell ref="M39:N39"/>
    <mergeCell ref="M40:N40"/>
    <mergeCell ref="M34:N34"/>
    <mergeCell ref="J34:K34"/>
    <mergeCell ref="Y42:Z42"/>
    <mergeCell ref="V35:W35"/>
    <mergeCell ref="V42:W42"/>
    <mergeCell ref="J41:K41"/>
    <mergeCell ref="J42:K42"/>
    <mergeCell ref="M41:N41"/>
    <mergeCell ref="Y39:Z39"/>
    <mergeCell ref="Y40:Z40"/>
    <mergeCell ref="Y41:Z41"/>
    <mergeCell ref="M42:N42"/>
    <mergeCell ref="V36:W36"/>
    <mergeCell ref="P42:Q42"/>
    <mergeCell ref="S42:T42"/>
    <mergeCell ref="P39:Q39"/>
    <mergeCell ref="S39:T39"/>
    <mergeCell ref="V39:W39"/>
    <mergeCell ref="P41:Q41"/>
    <mergeCell ref="S41:T41"/>
    <mergeCell ref="V41:W41"/>
    <mergeCell ref="S35:T35"/>
    <mergeCell ref="P40:Q40"/>
    <mergeCell ref="S40:T40"/>
    <mergeCell ref="V40:W40"/>
    <mergeCell ref="M35:N35"/>
    <mergeCell ref="Y34:Z34"/>
    <mergeCell ref="Y35:Z35"/>
    <mergeCell ref="Y36:Z36"/>
    <mergeCell ref="Y37:Z37"/>
    <mergeCell ref="Y38:Z38"/>
    <mergeCell ref="P38:Q38"/>
    <mergeCell ref="S38:T38"/>
    <mergeCell ref="V38:W38"/>
    <mergeCell ref="P36:Q36"/>
    <mergeCell ref="S36:T36"/>
    <mergeCell ref="P37:Q37"/>
    <mergeCell ref="S37:T37"/>
    <mergeCell ref="V37:W37"/>
    <mergeCell ref="P34:Q34"/>
    <mergeCell ref="S34:T34"/>
    <mergeCell ref="V34:W34"/>
    <mergeCell ref="P35:Q35"/>
    <mergeCell ref="D35:E35"/>
    <mergeCell ref="D36:E36"/>
    <mergeCell ref="D37:E37"/>
    <mergeCell ref="M32:O32"/>
    <mergeCell ref="J32:L32"/>
    <mergeCell ref="D32:F32"/>
    <mergeCell ref="G32:I32"/>
    <mergeCell ref="G36:H36"/>
    <mergeCell ref="G37:H37"/>
    <mergeCell ref="D33:E33"/>
    <mergeCell ref="J33:K33"/>
    <mergeCell ref="M33:N33"/>
    <mergeCell ref="G33:H33"/>
    <mergeCell ref="G35:H35"/>
    <mergeCell ref="G34:H34"/>
    <mergeCell ref="G111:H111"/>
    <mergeCell ref="J111:K111"/>
    <mergeCell ref="M111:N111"/>
    <mergeCell ref="P111:Q111"/>
    <mergeCell ref="M36:N36"/>
    <mergeCell ref="D41:E41"/>
    <mergeCell ref="M38:N38"/>
    <mergeCell ref="D38:E38"/>
    <mergeCell ref="G38:H38"/>
    <mergeCell ref="G39:H39"/>
    <mergeCell ref="G40:H40"/>
    <mergeCell ref="D40:E40"/>
    <mergeCell ref="D105:F105"/>
    <mergeCell ref="G105:I105"/>
    <mergeCell ref="J105:L105"/>
    <mergeCell ref="M105:O105"/>
    <mergeCell ref="D106:E106"/>
    <mergeCell ref="G106:H106"/>
    <mergeCell ref="J106:K106"/>
    <mergeCell ref="M106:N106"/>
    <mergeCell ref="G41:H41"/>
    <mergeCell ref="G42:H42"/>
    <mergeCell ref="D109:E109"/>
    <mergeCell ref="J40:K40"/>
    <mergeCell ref="S107:T107"/>
    <mergeCell ref="V107:W107"/>
    <mergeCell ref="Y107:Z107"/>
    <mergeCell ref="D108:E108"/>
    <mergeCell ref="G108:H108"/>
    <mergeCell ref="J108:K108"/>
    <mergeCell ref="M108:N108"/>
    <mergeCell ref="P108:Q108"/>
    <mergeCell ref="S108:T108"/>
    <mergeCell ref="V108:W108"/>
    <mergeCell ref="Y108:Z108"/>
    <mergeCell ref="D107:E107"/>
    <mergeCell ref="G107:H107"/>
    <mergeCell ref="J107:K107"/>
    <mergeCell ref="M107:N107"/>
    <mergeCell ref="P107:Q107"/>
    <mergeCell ref="G109:H109"/>
    <mergeCell ref="J109:K109"/>
    <mergeCell ref="M109:N109"/>
    <mergeCell ref="P109:Q109"/>
    <mergeCell ref="S109:T109"/>
    <mergeCell ref="V109:W109"/>
    <mergeCell ref="Y109:Z109"/>
    <mergeCell ref="D113:E113"/>
    <mergeCell ref="G113:H113"/>
    <mergeCell ref="J113:K113"/>
    <mergeCell ref="M113:N113"/>
    <mergeCell ref="P113:Q113"/>
    <mergeCell ref="S111:T111"/>
    <mergeCell ref="V111:W111"/>
    <mergeCell ref="Y111:Z111"/>
    <mergeCell ref="D112:E112"/>
    <mergeCell ref="G112:H112"/>
    <mergeCell ref="J112:K112"/>
    <mergeCell ref="M112:N112"/>
    <mergeCell ref="P112:Q112"/>
    <mergeCell ref="S112:T112"/>
    <mergeCell ref="V112:W112"/>
    <mergeCell ref="Y112:Z112"/>
    <mergeCell ref="D111:E111"/>
    <mergeCell ref="S114:T114"/>
    <mergeCell ref="V114:W114"/>
    <mergeCell ref="Y114:Z114"/>
    <mergeCell ref="D114:E114"/>
    <mergeCell ref="G114:H114"/>
    <mergeCell ref="J114:K114"/>
    <mergeCell ref="M114:N114"/>
    <mergeCell ref="P114:Q114"/>
    <mergeCell ref="S113:T113"/>
    <mergeCell ref="V113:W113"/>
    <mergeCell ref="Y113:Z113"/>
    <mergeCell ref="D179:F179"/>
    <mergeCell ref="G179:I179"/>
    <mergeCell ref="C148:P148"/>
    <mergeCell ref="S115:T115"/>
    <mergeCell ref="V115:W115"/>
    <mergeCell ref="Y115:Z115"/>
    <mergeCell ref="D115:E115"/>
    <mergeCell ref="G115:H115"/>
    <mergeCell ref="J115:K115"/>
    <mergeCell ref="M115:N115"/>
    <mergeCell ref="P115:Q115"/>
    <mergeCell ref="S181:T181"/>
    <mergeCell ref="V181:W181"/>
    <mergeCell ref="Y181:Z181"/>
    <mergeCell ref="D182:E182"/>
    <mergeCell ref="G182:H182"/>
    <mergeCell ref="J182:K182"/>
    <mergeCell ref="M182:N182"/>
    <mergeCell ref="P182:Q182"/>
    <mergeCell ref="S182:T182"/>
    <mergeCell ref="V182:W182"/>
    <mergeCell ref="Y182:Z182"/>
    <mergeCell ref="D181:E181"/>
    <mergeCell ref="G181:H181"/>
    <mergeCell ref="J181:K181"/>
    <mergeCell ref="M181:N181"/>
    <mergeCell ref="P181:Q181"/>
    <mergeCell ref="V183:W183"/>
    <mergeCell ref="Y183:Z183"/>
    <mergeCell ref="D184:E184"/>
    <mergeCell ref="G184:H184"/>
    <mergeCell ref="J184:K184"/>
    <mergeCell ref="M184:N184"/>
    <mergeCell ref="P184:Q184"/>
    <mergeCell ref="S184:T184"/>
    <mergeCell ref="V184:W184"/>
    <mergeCell ref="Y184:Z184"/>
    <mergeCell ref="D183:E183"/>
    <mergeCell ref="G183:H183"/>
    <mergeCell ref="J183:K183"/>
    <mergeCell ref="M183:N183"/>
    <mergeCell ref="P183:Q183"/>
    <mergeCell ref="D252:E252"/>
    <mergeCell ref="G252:H252"/>
    <mergeCell ref="J252:K252"/>
    <mergeCell ref="M252:N252"/>
    <mergeCell ref="P252:Q252"/>
    <mergeCell ref="S252:T252"/>
    <mergeCell ref="V252:W252"/>
    <mergeCell ref="Y252:Z252"/>
    <mergeCell ref="D251:E251"/>
    <mergeCell ref="G251:H251"/>
    <mergeCell ref="J251:K251"/>
    <mergeCell ref="M251:N251"/>
    <mergeCell ref="P251:Q251"/>
    <mergeCell ref="S251:T251"/>
    <mergeCell ref="V251:W251"/>
    <mergeCell ref="Y251:Z251"/>
    <mergeCell ref="V257:W257"/>
    <mergeCell ref="Y257:Z257"/>
    <mergeCell ref="V253:W253"/>
    <mergeCell ref="Y253:Z253"/>
    <mergeCell ref="D257:E257"/>
    <mergeCell ref="G257:H257"/>
    <mergeCell ref="J257:K257"/>
    <mergeCell ref="M257:N257"/>
    <mergeCell ref="P257:Q257"/>
    <mergeCell ref="S257:T257"/>
    <mergeCell ref="D254:E254"/>
    <mergeCell ref="G254:H254"/>
    <mergeCell ref="J254:K254"/>
    <mergeCell ref="M254:N254"/>
    <mergeCell ref="P254:Q254"/>
    <mergeCell ref="S254:T254"/>
    <mergeCell ref="V254:W254"/>
    <mergeCell ref="Y254:Z254"/>
    <mergeCell ref="D253:E253"/>
    <mergeCell ref="G253:H253"/>
    <mergeCell ref="J253:K253"/>
    <mergeCell ref="M253:N253"/>
    <mergeCell ref="P253:Q253"/>
    <mergeCell ref="S253:T253"/>
    <mergeCell ref="D250:E250"/>
    <mergeCell ref="G250:H250"/>
    <mergeCell ref="J250:K250"/>
    <mergeCell ref="M250:N250"/>
    <mergeCell ref="D249:F249"/>
    <mergeCell ref="G249:I249"/>
    <mergeCell ref="V185:W185"/>
    <mergeCell ref="Y185:Z185"/>
    <mergeCell ref="J179:L179"/>
    <mergeCell ref="M179:O179"/>
    <mergeCell ref="D180:E180"/>
    <mergeCell ref="G180:H180"/>
    <mergeCell ref="J180:K180"/>
    <mergeCell ref="M180:N180"/>
    <mergeCell ref="J249:L249"/>
    <mergeCell ref="M249:O249"/>
    <mergeCell ref="D185:E185"/>
    <mergeCell ref="G185:H185"/>
    <mergeCell ref="J185:K185"/>
    <mergeCell ref="P185:Q185"/>
    <mergeCell ref="S185:T185"/>
    <mergeCell ref="M185:N185"/>
    <mergeCell ref="S183:T183"/>
    <mergeCell ref="C218:T218"/>
    <mergeCell ref="V321:W321"/>
    <mergeCell ref="Y321:Z321"/>
    <mergeCell ref="D320:E320"/>
    <mergeCell ref="G320:H320"/>
    <mergeCell ref="J320:K320"/>
    <mergeCell ref="M320:N320"/>
    <mergeCell ref="M319:O319"/>
    <mergeCell ref="D321:E321"/>
    <mergeCell ref="M321:N321"/>
    <mergeCell ref="P321:Q321"/>
    <mergeCell ref="V324:W324"/>
    <mergeCell ref="Y324:Z324"/>
    <mergeCell ref="M327:N327"/>
    <mergeCell ref="P327:Q327"/>
    <mergeCell ref="S327:T327"/>
    <mergeCell ref="V327:W327"/>
    <mergeCell ref="Y327:Z327"/>
    <mergeCell ref="S322:T322"/>
    <mergeCell ref="V322:W322"/>
    <mergeCell ref="Y322:Z322"/>
    <mergeCell ref="M323:N323"/>
    <mergeCell ref="P323:Q323"/>
    <mergeCell ref="S323:T323"/>
    <mergeCell ref="V323:W323"/>
    <mergeCell ref="Y323:Z323"/>
    <mergeCell ref="M322:N322"/>
    <mergeCell ref="P322:Q322"/>
    <mergeCell ref="P324:Q324"/>
    <mergeCell ref="D323:E323"/>
    <mergeCell ref="G323:H323"/>
    <mergeCell ref="J323:K323"/>
    <mergeCell ref="D322:E322"/>
    <mergeCell ref="G322:H322"/>
    <mergeCell ref="J322:K322"/>
    <mergeCell ref="J255:K255"/>
    <mergeCell ref="J256:K256"/>
    <mergeCell ref="S324:T324"/>
    <mergeCell ref="S321:T321"/>
    <mergeCell ref="G255:H255"/>
    <mergeCell ref="G256:H256"/>
    <mergeCell ref="M255:N255"/>
    <mergeCell ref="M256:N256"/>
    <mergeCell ref="D255:E255"/>
    <mergeCell ref="D256:E256"/>
    <mergeCell ref="G321:H321"/>
    <mergeCell ref="J321:K321"/>
    <mergeCell ref="G319:I319"/>
    <mergeCell ref="J319:L319"/>
    <mergeCell ref="D319:F319"/>
    <mergeCell ref="D391:F391"/>
    <mergeCell ref="G391:I391"/>
    <mergeCell ref="J391:L391"/>
    <mergeCell ref="M391:O391"/>
    <mergeCell ref="D392:E392"/>
    <mergeCell ref="G392:H392"/>
    <mergeCell ref="J392:K392"/>
    <mergeCell ref="M392:N392"/>
    <mergeCell ref="J324:K324"/>
    <mergeCell ref="M324:N324"/>
    <mergeCell ref="D325:E325"/>
    <mergeCell ref="D326:E326"/>
    <mergeCell ref="G327:H327"/>
    <mergeCell ref="J327:K327"/>
    <mergeCell ref="S393:T393"/>
    <mergeCell ref="V393:W393"/>
    <mergeCell ref="Y393:Z393"/>
    <mergeCell ref="D394:E394"/>
    <mergeCell ref="G394:H394"/>
    <mergeCell ref="J394:K394"/>
    <mergeCell ref="M394:N394"/>
    <mergeCell ref="P394:Q394"/>
    <mergeCell ref="S394:T394"/>
    <mergeCell ref="V394:W394"/>
    <mergeCell ref="Y394:Z394"/>
    <mergeCell ref="D393:E393"/>
    <mergeCell ref="G393:H393"/>
    <mergeCell ref="J393:K393"/>
    <mergeCell ref="M393:N393"/>
    <mergeCell ref="P393:Q393"/>
    <mergeCell ref="S395:T395"/>
    <mergeCell ref="V395:W395"/>
    <mergeCell ref="Y395:Z395"/>
    <mergeCell ref="D396:E396"/>
    <mergeCell ref="G396:H396"/>
    <mergeCell ref="J396:K396"/>
    <mergeCell ref="M396:N396"/>
    <mergeCell ref="P396:Q396"/>
    <mergeCell ref="S396:T396"/>
    <mergeCell ref="V396:W396"/>
    <mergeCell ref="Y396:Z396"/>
    <mergeCell ref="D395:E395"/>
    <mergeCell ref="G395:H395"/>
    <mergeCell ref="J395:K395"/>
    <mergeCell ref="M395:N395"/>
    <mergeCell ref="P395:Q395"/>
    <mergeCell ref="J460:K460"/>
    <mergeCell ref="M460:N460"/>
    <mergeCell ref="P460:Q460"/>
    <mergeCell ref="M397:N397"/>
    <mergeCell ref="P397:Q397"/>
    <mergeCell ref="S397:T397"/>
    <mergeCell ref="V397:W397"/>
    <mergeCell ref="Y397:Z397"/>
    <mergeCell ref="C429:AD429"/>
    <mergeCell ref="D397:E397"/>
    <mergeCell ref="G397:H397"/>
    <mergeCell ref="J397:K397"/>
    <mergeCell ref="D459:E459"/>
    <mergeCell ref="G459:H459"/>
    <mergeCell ref="J459:K459"/>
    <mergeCell ref="M458:O458"/>
    <mergeCell ref="M459:N459"/>
    <mergeCell ref="S462:T462"/>
    <mergeCell ref="V462:W462"/>
    <mergeCell ref="Y462:Z462"/>
    <mergeCell ref="D462:E462"/>
    <mergeCell ref="G462:H462"/>
    <mergeCell ref="J462:K462"/>
    <mergeCell ref="M462:N462"/>
    <mergeCell ref="P462:Q462"/>
    <mergeCell ref="D458:F458"/>
    <mergeCell ref="G458:I458"/>
    <mergeCell ref="J458:L458"/>
    <mergeCell ref="S460:T460"/>
    <mergeCell ref="V460:W460"/>
    <mergeCell ref="Y460:Z460"/>
    <mergeCell ref="D461:E461"/>
    <mergeCell ref="G461:H461"/>
    <mergeCell ref="J461:K461"/>
    <mergeCell ref="M461:N461"/>
    <mergeCell ref="P461:Q461"/>
    <mergeCell ref="S461:T461"/>
    <mergeCell ref="V461:W461"/>
    <mergeCell ref="Y461:Z461"/>
    <mergeCell ref="D460:E460"/>
    <mergeCell ref="G460:H46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ECC0-E09F-4E5E-A912-B92383407C1E}">
  <sheetPr>
    <tabColor theme="2"/>
  </sheetPr>
  <dimension ref="A1:AP223"/>
  <sheetViews>
    <sheetView zoomScale="95" zoomScaleNormal="95" workbookViewId="0">
      <pane xSplit="2" ySplit="1" topLeftCell="C46" activePane="bottomRight" state="frozen"/>
      <selection pane="topRight" activeCell="G1" sqref="G1"/>
      <selection pane="bottomLeft" activeCell="A2" sqref="A2"/>
      <selection pane="bottomRight" activeCell="K107" sqref="K107"/>
    </sheetView>
  </sheetViews>
  <sheetFormatPr defaultColWidth="7.77734375" defaultRowHeight="15" x14ac:dyDescent="0.25"/>
  <cols>
    <col min="1" max="1" width="32.88671875" style="188" customWidth="1"/>
    <col min="2" max="2" width="14.21875" style="30" customWidth="1"/>
    <col min="3" max="34" width="8.88671875" style="31" customWidth="1"/>
    <col min="35" max="35" width="8.88671875" style="32" customWidth="1"/>
    <col min="36" max="36" width="4.6640625" customWidth="1"/>
    <col min="37" max="42" width="5.109375" bestFit="1" customWidth="1"/>
    <col min="43" max="44" width="4.6640625" bestFit="1" customWidth="1"/>
    <col min="45" max="45" width="6.6640625" bestFit="1" customWidth="1"/>
    <col min="46" max="47" width="7.33203125" bestFit="1" customWidth="1"/>
    <col min="48" max="65" width="7.33203125" customWidth="1"/>
  </cols>
  <sheetData>
    <row r="1" spans="1:39" s="228" customFormat="1" ht="43.5" customHeight="1" x14ac:dyDescent="0.25">
      <c r="B1" s="317"/>
      <c r="C1" s="229">
        <v>1990</v>
      </c>
      <c r="D1" s="229">
        <v>1991</v>
      </c>
      <c r="E1" s="229">
        <v>1992</v>
      </c>
      <c r="F1" s="229">
        <v>1993</v>
      </c>
      <c r="G1" s="229">
        <v>1994</v>
      </c>
      <c r="H1" s="229">
        <v>1995</v>
      </c>
      <c r="I1" s="229">
        <v>1996</v>
      </c>
      <c r="J1" s="229">
        <v>1997</v>
      </c>
      <c r="K1" s="229">
        <v>1998</v>
      </c>
      <c r="L1" s="229">
        <v>1999</v>
      </c>
      <c r="M1" s="229">
        <v>2000</v>
      </c>
      <c r="N1" s="229">
        <v>2001</v>
      </c>
      <c r="O1" s="229">
        <v>2002</v>
      </c>
      <c r="P1" s="229">
        <v>2003</v>
      </c>
      <c r="Q1" s="229">
        <v>2004</v>
      </c>
      <c r="R1" s="229">
        <v>2005</v>
      </c>
      <c r="S1" s="229">
        <v>2006</v>
      </c>
      <c r="T1" s="229">
        <v>2007</v>
      </c>
      <c r="U1" s="229">
        <v>2008</v>
      </c>
      <c r="V1" s="229">
        <v>2009</v>
      </c>
      <c r="W1" s="229">
        <v>2010</v>
      </c>
      <c r="X1" s="229">
        <v>2011</v>
      </c>
      <c r="Y1" s="229">
        <v>2012</v>
      </c>
      <c r="Z1" s="229">
        <v>2013</v>
      </c>
      <c r="AA1" s="229">
        <v>2014</v>
      </c>
      <c r="AB1" s="229">
        <v>2015</v>
      </c>
      <c r="AC1" s="229">
        <v>2016</v>
      </c>
      <c r="AD1" s="229">
        <v>2017</v>
      </c>
      <c r="AE1" s="229">
        <v>2018</v>
      </c>
      <c r="AF1" s="229">
        <v>2019</v>
      </c>
      <c r="AG1" s="229">
        <v>2020</v>
      </c>
      <c r="AH1" s="229">
        <v>2021</v>
      </c>
      <c r="AI1" s="229">
        <v>2022</v>
      </c>
    </row>
    <row r="2" spans="1:39" s="192" customFormat="1" ht="43.5" customHeight="1" x14ac:dyDescent="0.25">
      <c r="A2" s="189" t="s">
        <v>83</v>
      </c>
      <c r="B2" s="318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1"/>
    </row>
    <row r="3" spans="1:39" s="17" customFormat="1" ht="24" customHeight="1" x14ac:dyDescent="0.25">
      <c r="A3" s="316" t="s">
        <v>27</v>
      </c>
      <c r="B3" s="309"/>
      <c r="C3" s="309"/>
      <c r="D3" s="17" t="s">
        <v>124</v>
      </c>
      <c r="E3" s="310"/>
      <c r="F3" s="311"/>
      <c r="G3" s="308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2"/>
      <c r="AK3" s="312"/>
      <c r="AL3" s="312"/>
      <c r="AM3" s="312"/>
    </row>
    <row r="4" spans="1:39" s="306" customFormat="1" ht="18.75" customHeight="1" x14ac:dyDescent="0.25">
      <c r="A4" s="314" t="s">
        <v>10</v>
      </c>
      <c r="B4" s="42" t="s">
        <v>133</v>
      </c>
      <c r="C4" s="306">
        <v>1840.5352981584831</v>
      </c>
      <c r="D4" s="306">
        <v>1755.335107062218</v>
      </c>
      <c r="E4" s="306">
        <v>1899.1461330552074</v>
      </c>
      <c r="F4" s="306">
        <v>2003.8408730383535</v>
      </c>
      <c r="G4" s="306">
        <v>1952.7455869877019</v>
      </c>
      <c r="H4" s="306">
        <v>2057.5292400362068</v>
      </c>
      <c r="I4" s="306">
        <v>2113.0141146999295</v>
      </c>
      <c r="J4" s="306">
        <v>2152.8576546968507</v>
      </c>
      <c r="K4" s="306">
        <v>2146.4984217820447</v>
      </c>
      <c r="L4" s="306">
        <v>2202.9786529417406</v>
      </c>
      <c r="M4" s="306">
        <v>2185.1750583038433</v>
      </c>
      <c r="N4" s="306">
        <v>2073.839456014623</v>
      </c>
      <c r="O4" s="306">
        <v>2183.7523846728627</v>
      </c>
      <c r="P4" s="306">
        <v>2172.6716693036556</v>
      </c>
      <c r="Q4" s="306">
        <v>2271.5553804980996</v>
      </c>
      <c r="R4" s="306">
        <v>2158.4752861198476</v>
      </c>
      <c r="S4" s="306">
        <v>2221.7135940142202</v>
      </c>
      <c r="T4" s="306">
        <v>2363.0024972354886</v>
      </c>
      <c r="U4" s="306">
        <v>2234.8849963846174</v>
      </c>
      <c r="V4" s="306">
        <v>2137.0032933076395</v>
      </c>
      <c r="W4" s="306">
        <v>2026.6963907432716</v>
      </c>
      <c r="X4" s="306">
        <v>1905.0470027463218</v>
      </c>
      <c r="Y4" s="306">
        <v>1855.8868701437982</v>
      </c>
      <c r="Z4" s="306">
        <v>1820.5192208160806</v>
      </c>
      <c r="AA4" s="306">
        <v>1808.9103591386745</v>
      </c>
      <c r="AB4" s="306">
        <v>1853.7537738370042</v>
      </c>
      <c r="AC4" s="306">
        <v>1829.0073718559474</v>
      </c>
      <c r="AD4" s="306">
        <v>1870.243988924324</v>
      </c>
      <c r="AE4" s="306">
        <v>1911.1683544120974</v>
      </c>
      <c r="AF4" s="306">
        <v>1853.9909934385137</v>
      </c>
      <c r="AG4" s="306">
        <v>1664.6215426650983</v>
      </c>
      <c r="AH4" s="306">
        <v>1764.0451578506702</v>
      </c>
      <c r="AI4" s="306">
        <v>1819.3432256777983</v>
      </c>
    </row>
    <row r="5" spans="1:39" s="306" customFormat="1" ht="18.75" customHeight="1" x14ac:dyDescent="0.25">
      <c r="A5" s="314" t="s">
        <v>9</v>
      </c>
      <c r="B5" s="42" t="str">
        <f>$B$4</f>
        <v>Þús. tonn CO2-íg.</v>
      </c>
      <c r="C5" s="306">
        <v>902.66365343553127</v>
      </c>
      <c r="D5" s="306">
        <v>790.99314913238516</v>
      </c>
      <c r="E5" s="306">
        <v>585.0057068137628</v>
      </c>
      <c r="F5" s="306">
        <v>551.64282042422781</v>
      </c>
      <c r="G5" s="306">
        <v>520.88613639556513</v>
      </c>
      <c r="H5" s="306">
        <v>553.02534021239398</v>
      </c>
      <c r="I5" s="306">
        <v>530.1141052060625</v>
      </c>
      <c r="J5" s="306">
        <v>649.01203276175829</v>
      </c>
      <c r="K5" s="306">
        <v>785.20754907522462</v>
      </c>
      <c r="L5" s="306">
        <v>938.97683091863007</v>
      </c>
      <c r="M5" s="306">
        <v>991.77428104654973</v>
      </c>
      <c r="N5" s="306">
        <v>990.97793583820919</v>
      </c>
      <c r="O5" s="306">
        <v>978.94240560758692</v>
      </c>
      <c r="P5" s="306">
        <v>966.73744061992818</v>
      </c>
      <c r="Q5" s="306">
        <v>974.79326864842449</v>
      </c>
      <c r="R5" s="306">
        <v>950.49305149651104</v>
      </c>
      <c r="S5" s="306">
        <v>1394.3936974134149</v>
      </c>
      <c r="T5" s="306">
        <v>1538.4749981004913</v>
      </c>
      <c r="U5" s="306">
        <v>2049.9205183694821</v>
      </c>
      <c r="V5" s="306">
        <v>1867.0086833366663</v>
      </c>
      <c r="W5" s="306">
        <v>1895.8423128399036</v>
      </c>
      <c r="X5" s="306">
        <v>1826.2342145347905</v>
      </c>
      <c r="Y5" s="306">
        <v>1894.5429039268686</v>
      </c>
      <c r="Z5" s="306">
        <v>1943.0772520198666</v>
      </c>
      <c r="AA5" s="306">
        <v>1917.6607900909237</v>
      </c>
      <c r="AB5" s="306">
        <v>1965.977401339562</v>
      </c>
      <c r="AC5" s="306">
        <v>1948.2070962665427</v>
      </c>
      <c r="AD5" s="306">
        <v>1994.388568030324</v>
      </c>
      <c r="AE5" s="306">
        <v>2035.7977351590432</v>
      </c>
      <c r="AF5" s="306">
        <v>2002.5084750353285</v>
      </c>
      <c r="AG5" s="306">
        <v>1977.9428829123194</v>
      </c>
      <c r="AH5" s="306">
        <v>2012.308255548787</v>
      </c>
      <c r="AI5" s="306">
        <v>2017.1965192706896</v>
      </c>
    </row>
    <row r="6" spans="1:39" s="306" customFormat="1" ht="18.75" customHeight="1" x14ac:dyDescent="0.25">
      <c r="A6" s="314" t="s">
        <v>8</v>
      </c>
      <c r="B6" s="42" t="str">
        <f t="shared" ref="B6:B10" si="0">$B$4</f>
        <v>Þús. tonn CO2-íg.</v>
      </c>
      <c r="C6" s="306">
        <v>693.99566303030463</v>
      </c>
      <c r="D6" s="306">
        <v>674.58789229964202</v>
      </c>
      <c r="E6" s="306">
        <v>653.02832539256315</v>
      </c>
      <c r="F6" s="306">
        <v>654.07032906557254</v>
      </c>
      <c r="G6" s="306">
        <v>657.4451980460384</v>
      </c>
      <c r="H6" s="306">
        <v>637.45708226981787</v>
      </c>
      <c r="I6" s="306">
        <v>650.0179211402841</v>
      </c>
      <c r="J6" s="306">
        <v>640.88057539889019</v>
      </c>
      <c r="K6" s="306">
        <v>654.08101461047374</v>
      </c>
      <c r="L6" s="306">
        <v>651.38424844183373</v>
      </c>
      <c r="M6" s="306">
        <v>636.26768262999451</v>
      </c>
      <c r="N6" s="306">
        <v>632.93638615110558</v>
      </c>
      <c r="O6" s="306">
        <v>616.36161002217307</v>
      </c>
      <c r="P6" s="306">
        <v>608.69458700726614</v>
      </c>
      <c r="Q6" s="306">
        <v>600.26241744506387</v>
      </c>
      <c r="R6" s="306">
        <v>602.86344398557401</v>
      </c>
      <c r="S6" s="306">
        <v>628.99801004142182</v>
      </c>
      <c r="T6" s="306">
        <v>645.64616123376152</v>
      </c>
      <c r="U6" s="306">
        <v>662.09285185762803</v>
      </c>
      <c r="V6" s="306">
        <v>652.32028420570919</v>
      </c>
      <c r="W6" s="306">
        <v>638.36797057076831</v>
      </c>
      <c r="X6" s="306">
        <v>636.33558718739607</v>
      </c>
      <c r="Y6" s="306">
        <v>631.12512716457616</v>
      </c>
      <c r="Z6" s="306">
        <v>615.26754561432585</v>
      </c>
      <c r="AA6" s="306">
        <v>659.32271317190327</v>
      </c>
      <c r="AB6" s="306">
        <v>648.48705591277417</v>
      </c>
      <c r="AC6" s="306">
        <v>648.32608830684535</v>
      </c>
      <c r="AD6" s="306">
        <v>649.08800972621657</v>
      </c>
      <c r="AE6" s="306">
        <v>626.23321487442342</v>
      </c>
      <c r="AF6" s="306">
        <v>608.76826988547066</v>
      </c>
      <c r="AG6" s="306">
        <v>607.96911417533988</v>
      </c>
      <c r="AH6" s="306">
        <v>611.8550339117304</v>
      </c>
      <c r="AI6" s="306">
        <v>595.98194997545465</v>
      </c>
    </row>
    <row r="7" spans="1:39" s="306" customFormat="1" ht="18.75" customHeight="1" x14ac:dyDescent="0.25">
      <c r="A7" s="314" t="s">
        <v>7</v>
      </c>
      <c r="B7" s="42" t="str">
        <f t="shared" si="0"/>
        <v>Þús. tonn CO2-íg.</v>
      </c>
    </row>
    <row r="8" spans="1:39" s="306" customFormat="1" ht="18.75" customHeight="1" x14ac:dyDescent="0.25">
      <c r="A8" s="314" t="s">
        <v>6</v>
      </c>
      <c r="B8" s="42" t="str">
        <f t="shared" si="0"/>
        <v>Þús. tonn CO2-íg.</v>
      </c>
      <c r="C8" s="306">
        <v>207.71387597267548</v>
      </c>
      <c r="D8" s="306">
        <v>212.27214612746644</v>
      </c>
      <c r="E8" s="306">
        <v>225.8500941415426</v>
      </c>
      <c r="F8" s="306">
        <v>236.68872489763328</v>
      </c>
      <c r="G8" s="306">
        <v>245.12703954977778</v>
      </c>
      <c r="H8" s="306">
        <v>255.73073794554006</v>
      </c>
      <c r="I8" s="306">
        <v>265.09389920545931</v>
      </c>
      <c r="J8" s="306">
        <v>272.60224617222121</v>
      </c>
      <c r="K8" s="306">
        <v>275.39920536403974</v>
      </c>
      <c r="L8" s="306">
        <v>283.48796348713421</v>
      </c>
      <c r="M8" s="306">
        <v>292.87068941472671</v>
      </c>
      <c r="N8" s="306">
        <v>302.52506059901026</v>
      </c>
      <c r="O8" s="306">
        <v>307.08653369507181</v>
      </c>
      <c r="P8" s="306">
        <v>308.20406281418872</v>
      </c>
      <c r="Q8" s="306">
        <v>317.22087511585073</v>
      </c>
      <c r="R8" s="306">
        <v>309.93343890533362</v>
      </c>
      <c r="S8" s="306">
        <v>333.52853528502351</v>
      </c>
      <c r="T8" s="306">
        <v>336.9819123028023</v>
      </c>
      <c r="U8" s="306">
        <v>319.46734865955449</v>
      </c>
      <c r="V8" s="306">
        <v>309.57890110981458</v>
      </c>
      <c r="W8" s="306">
        <v>305.95331407968587</v>
      </c>
      <c r="X8" s="306">
        <v>286.76251302723171</v>
      </c>
      <c r="Y8" s="306">
        <v>266.41570936769756</v>
      </c>
      <c r="Z8" s="306">
        <v>265.68002492381487</v>
      </c>
      <c r="AA8" s="306">
        <v>265.68404279125383</v>
      </c>
      <c r="AB8" s="306">
        <v>264.65971596808083</v>
      </c>
      <c r="AC8" s="306">
        <v>260.88627626675469</v>
      </c>
      <c r="AD8" s="306">
        <v>258.45212235783606</v>
      </c>
      <c r="AE8" s="306">
        <v>253.73932587911446</v>
      </c>
      <c r="AF8" s="306">
        <v>222.04128262177434</v>
      </c>
      <c r="AG8" s="306">
        <v>244.10190118630769</v>
      </c>
      <c r="AH8" s="306">
        <v>242.66938827816784</v>
      </c>
      <c r="AI8" s="306">
        <v>233.58682636853763</v>
      </c>
    </row>
    <row r="9" spans="1:39" s="313" customFormat="1" ht="18.75" customHeight="1" x14ac:dyDescent="0.25">
      <c r="A9" s="315" t="s">
        <v>28</v>
      </c>
      <c r="B9" s="42" t="str">
        <f t="shared" si="0"/>
        <v>Þús. tonn CO2-íg.</v>
      </c>
    </row>
    <row r="10" spans="1:39" s="313" customFormat="1" ht="18.75" customHeight="1" x14ac:dyDescent="0.25">
      <c r="A10" s="315" t="s">
        <v>29</v>
      </c>
      <c r="B10" s="42" t="str">
        <f t="shared" si="0"/>
        <v>Þús. tonn CO2-íg.</v>
      </c>
      <c r="C10" s="313">
        <v>3644.9084905969944</v>
      </c>
      <c r="D10" s="313">
        <v>3433.1882946217115</v>
      </c>
      <c r="E10" s="313">
        <v>3363.0302594030763</v>
      </c>
      <c r="F10" s="313">
        <v>3446.242747425787</v>
      </c>
      <c r="G10" s="313">
        <v>3376.2039609790831</v>
      </c>
      <c r="H10" s="313">
        <v>3503.7424004639588</v>
      </c>
      <c r="I10" s="313">
        <v>3558.2400402517355</v>
      </c>
      <c r="J10" s="313">
        <v>3715.3525090297207</v>
      </c>
      <c r="K10" s="313">
        <v>3861.1861908317824</v>
      </c>
      <c r="L10" s="313">
        <v>4076.8276957893386</v>
      </c>
      <c r="M10" s="313">
        <v>4106.0877113951137</v>
      </c>
      <c r="N10" s="313">
        <v>4000.2788386029483</v>
      </c>
      <c r="O10" s="313">
        <v>4086.1429339976944</v>
      </c>
      <c r="P10" s="313">
        <v>4056.3077597450383</v>
      </c>
      <c r="Q10" s="313">
        <v>4163.831941707439</v>
      </c>
      <c r="R10" s="313">
        <v>4021.7652205072663</v>
      </c>
      <c r="S10" s="313">
        <v>4578.6338367540802</v>
      </c>
      <c r="T10" s="313">
        <v>4884.1055688725437</v>
      </c>
      <c r="U10" s="313">
        <v>5266.3657152712831</v>
      </c>
      <c r="V10" s="313">
        <v>4965.9111619598298</v>
      </c>
      <c r="W10" s="313">
        <v>4866.8599882336293</v>
      </c>
      <c r="X10" s="313">
        <v>4654.37931749574</v>
      </c>
      <c r="Y10" s="313">
        <v>4647.9706106029407</v>
      </c>
      <c r="Z10" s="313">
        <v>4644.5440433740878</v>
      </c>
      <c r="AA10" s="313">
        <v>4651.5779051927557</v>
      </c>
      <c r="AB10" s="313">
        <v>4732.8779470574209</v>
      </c>
      <c r="AC10" s="313">
        <v>4686.4268326960901</v>
      </c>
      <c r="AD10" s="313">
        <v>4772.1726890386999</v>
      </c>
      <c r="AE10" s="313">
        <v>4826.9386303246783</v>
      </c>
      <c r="AF10" s="313">
        <v>4687.3090209810871</v>
      </c>
      <c r="AG10" s="313">
        <v>4494.6354409390651</v>
      </c>
      <c r="AH10" s="313">
        <v>4630.8778355893555</v>
      </c>
      <c r="AI10" s="313">
        <v>4666.1085212924809</v>
      </c>
    </row>
    <row r="11" spans="1:39" s="47" customFormat="1" ht="43.5" customHeight="1" x14ac:dyDescent="0.25">
      <c r="A11" s="179" t="s">
        <v>23</v>
      </c>
      <c r="B11" s="319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</row>
    <row r="12" spans="1:39" s="17" customFormat="1" ht="24" customHeight="1" x14ac:dyDescent="0.25">
      <c r="A12" s="331" t="str">
        <f>$A$3</f>
        <v>Söguleg losun</v>
      </c>
      <c r="B12" s="309"/>
      <c r="C12" s="309"/>
      <c r="D12" s="17" t="s">
        <v>124</v>
      </c>
      <c r="E12" s="310"/>
      <c r="F12" s="311"/>
      <c r="G12" s="308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2"/>
      <c r="AK12" s="312"/>
      <c r="AL12" s="312"/>
      <c r="AM12" s="312"/>
    </row>
    <row r="13" spans="1:39" s="44" customFormat="1" x14ac:dyDescent="0.25">
      <c r="A13" s="184" t="s">
        <v>13</v>
      </c>
      <c r="B13" s="42" t="str">
        <f t="shared" ref="B13:B26" si="1">$B$4</f>
        <v>Þús. tonn CO2-íg.</v>
      </c>
      <c r="C13" s="41">
        <v>760.43743715697804</v>
      </c>
      <c r="D13" s="41">
        <v>738.54790545981575</v>
      </c>
      <c r="E13" s="41">
        <v>817.72261535831558</v>
      </c>
      <c r="F13" s="41">
        <v>875.35407857239727</v>
      </c>
      <c r="G13" s="41">
        <v>858.59988349043726</v>
      </c>
      <c r="H13" s="41">
        <v>921.58739468062106</v>
      </c>
      <c r="I13" s="41">
        <v>941.8355393211059</v>
      </c>
      <c r="J13" s="41">
        <v>928.43528249451151</v>
      </c>
      <c r="K13" s="41">
        <v>913.7304185060168</v>
      </c>
      <c r="L13" s="41">
        <v>896.73666811718942</v>
      </c>
      <c r="M13" s="41">
        <v>891.62636675738338</v>
      </c>
      <c r="N13" s="41">
        <v>735.43512282644895</v>
      </c>
      <c r="O13" s="41">
        <v>833.44738299320807</v>
      </c>
      <c r="P13" s="41">
        <v>800.59763840041353</v>
      </c>
      <c r="Q13" s="41">
        <v>822.10422373737845</v>
      </c>
      <c r="R13" s="41">
        <v>742.27579695757936</v>
      </c>
      <c r="S13" s="41">
        <v>676.16624793131371</v>
      </c>
      <c r="T13" s="41">
        <v>768.90031104164586</v>
      </c>
      <c r="U13" s="41">
        <v>706.67813037021858</v>
      </c>
      <c r="V13" s="41">
        <v>762.70393720745039</v>
      </c>
      <c r="W13" s="41">
        <v>726.56824505484042</v>
      </c>
      <c r="X13" s="41">
        <v>657.20260984912954</v>
      </c>
      <c r="Y13" s="41">
        <v>651.37378056662806</v>
      </c>
      <c r="Z13" s="41">
        <v>614.72353826059737</v>
      </c>
      <c r="AA13" s="41">
        <v>606.24731041801465</v>
      </c>
      <c r="AB13" s="41">
        <v>621.21740588116916</v>
      </c>
      <c r="AC13" s="41">
        <v>518.76690503112491</v>
      </c>
      <c r="AD13" s="41">
        <v>530.38142924834813</v>
      </c>
      <c r="AE13" s="41">
        <v>546.90019133575004</v>
      </c>
      <c r="AF13" s="41">
        <v>518.36261174209733</v>
      </c>
      <c r="AG13" s="41">
        <v>509.49421478812258</v>
      </c>
      <c r="AH13" s="41">
        <v>569.41865140399079</v>
      </c>
      <c r="AI13" s="41">
        <v>481.51547449283527</v>
      </c>
    </row>
    <row r="14" spans="1:39" s="44" customFormat="1" x14ac:dyDescent="0.25">
      <c r="A14" s="184" t="s">
        <v>14</v>
      </c>
      <c r="B14" s="42" t="str">
        <f t="shared" si="1"/>
        <v>Þús. tonn CO2-íg.</v>
      </c>
      <c r="C14" s="41">
        <v>530.6875025223419</v>
      </c>
      <c r="D14" s="41">
        <v>549.15876425011709</v>
      </c>
      <c r="E14" s="41">
        <v>563.61369233292567</v>
      </c>
      <c r="F14" s="41">
        <v>560.42686948518008</v>
      </c>
      <c r="G14" s="41">
        <v>568.38582720172917</v>
      </c>
      <c r="H14" s="41">
        <v>558.148206043963</v>
      </c>
      <c r="I14" s="41">
        <v>538.7716287288938</v>
      </c>
      <c r="J14" s="41">
        <v>570.03307543849473</v>
      </c>
      <c r="K14" s="41">
        <v>578.61285730233681</v>
      </c>
      <c r="L14" s="41">
        <v>604.17883527958486</v>
      </c>
      <c r="M14" s="41">
        <v>615.72240171712576</v>
      </c>
      <c r="N14" s="41">
        <v>622.27473347955288</v>
      </c>
      <c r="O14" s="41">
        <v>631.11207564596589</v>
      </c>
      <c r="P14" s="41">
        <v>709.88859870493513</v>
      </c>
      <c r="Q14" s="41">
        <v>746.62253694691617</v>
      </c>
      <c r="R14" s="41">
        <v>774.95470613780287</v>
      </c>
      <c r="S14" s="41">
        <v>883.41144498170718</v>
      </c>
      <c r="T14" s="41">
        <v>914.91713253634725</v>
      </c>
      <c r="U14" s="41">
        <v>861.17776940530962</v>
      </c>
      <c r="V14" s="41">
        <v>861.96894493001867</v>
      </c>
      <c r="W14" s="41">
        <v>814.45229993916655</v>
      </c>
      <c r="X14" s="41">
        <v>796.0575165531028</v>
      </c>
      <c r="Y14" s="41">
        <v>790.6124162300797</v>
      </c>
      <c r="Z14" s="41">
        <v>805.0800900793148</v>
      </c>
      <c r="AA14" s="41">
        <v>804.19579774012311</v>
      </c>
      <c r="AB14" s="41">
        <v>826.79352678517716</v>
      </c>
      <c r="AC14" s="41">
        <v>901.9003205985739</v>
      </c>
      <c r="AD14" s="41">
        <v>951.54293739803609</v>
      </c>
      <c r="AE14" s="41">
        <v>977.06341853400272</v>
      </c>
      <c r="AF14" s="41">
        <v>956.72584353009074</v>
      </c>
      <c r="AG14" s="41">
        <v>830.5811480636213</v>
      </c>
      <c r="AH14" s="41">
        <v>859.59329867083193</v>
      </c>
      <c r="AI14" s="41">
        <v>925.61998746656161</v>
      </c>
    </row>
    <row r="15" spans="1:39" s="44" customFormat="1" x14ac:dyDescent="0.25">
      <c r="A15" s="184" t="s">
        <v>15</v>
      </c>
      <c r="B15" s="42" t="str">
        <f t="shared" si="1"/>
        <v>Þús. tonn CO2-íg.</v>
      </c>
      <c r="C15" s="41">
        <v>33.592689259466667</v>
      </c>
      <c r="D15" s="41">
        <v>32.201725389066667</v>
      </c>
      <c r="E15" s="41">
        <v>27.224410482266663</v>
      </c>
      <c r="F15" s="41">
        <v>26.429316349733334</v>
      </c>
      <c r="G15" s="41">
        <v>24.585201250133338</v>
      </c>
      <c r="H15" s="41">
        <v>30.243199507600004</v>
      </c>
      <c r="I15" s="41">
        <v>34.290320180666669</v>
      </c>
      <c r="J15" s="41">
        <v>32.124993649733341</v>
      </c>
      <c r="K15" s="41">
        <v>33.773912666933334</v>
      </c>
      <c r="L15" s="41">
        <v>32.33894076213334</v>
      </c>
      <c r="M15" s="41">
        <v>28.45911297426667</v>
      </c>
      <c r="N15" s="41">
        <v>25.02166617</v>
      </c>
      <c r="O15" s="41">
        <v>21.891146296399995</v>
      </c>
      <c r="P15" s="41">
        <v>22.175639411333332</v>
      </c>
      <c r="Q15" s="41">
        <v>23.50699608213333</v>
      </c>
      <c r="R15" s="41">
        <v>26.205441711733332</v>
      </c>
      <c r="S15" s="41">
        <v>28.3528346704</v>
      </c>
      <c r="T15" s="41">
        <v>22.219344058533331</v>
      </c>
      <c r="U15" s="41">
        <v>26.434971138933332</v>
      </c>
      <c r="V15" s="41">
        <v>21.952995185866662</v>
      </c>
      <c r="W15" s="41">
        <v>21.298554827999997</v>
      </c>
      <c r="X15" s="41">
        <v>20.433647872000002</v>
      </c>
      <c r="Y15" s="41">
        <v>21.0236773996</v>
      </c>
      <c r="Z15" s="41">
        <v>19.765428672133336</v>
      </c>
      <c r="AA15" s="41">
        <v>19.698405336533337</v>
      </c>
      <c r="AB15" s="41">
        <v>20.597434940666666</v>
      </c>
      <c r="AC15" s="41">
        <v>22.746395399866667</v>
      </c>
      <c r="AD15" s="41">
        <v>23.133315475600003</v>
      </c>
      <c r="AE15" s="41">
        <v>24.770402378666667</v>
      </c>
      <c r="AF15" s="41">
        <v>27.967275005594509</v>
      </c>
      <c r="AG15" s="41">
        <v>13.2458178014416</v>
      </c>
      <c r="AH15" s="41">
        <v>20.8932966504</v>
      </c>
      <c r="AI15" s="41">
        <v>24.268683868533337</v>
      </c>
    </row>
    <row r="16" spans="1:39" s="44" customFormat="1" x14ac:dyDescent="0.25">
      <c r="A16" s="184" t="s">
        <v>16</v>
      </c>
      <c r="B16" s="42" t="str">
        <f t="shared" si="1"/>
        <v>Þús. tonn CO2-íg.</v>
      </c>
      <c r="C16" s="41">
        <v>32.90600746666972</v>
      </c>
      <c r="D16" s="41">
        <v>23.118334138098895</v>
      </c>
      <c r="E16" s="41">
        <v>26.214323179199816</v>
      </c>
      <c r="F16" s="41">
        <v>32.019149494338876</v>
      </c>
      <c r="G16" s="41">
        <v>26.952358460372999</v>
      </c>
      <c r="H16" s="41">
        <v>37.524068872575825</v>
      </c>
      <c r="I16" s="41">
        <v>44.252911984973828</v>
      </c>
      <c r="J16" s="41">
        <v>26.941495555809812</v>
      </c>
      <c r="K16" s="41">
        <v>20.668408117064299</v>
      </c>
      <c r="L16" s="41">
        <v>18.20758204949944</v>
      </c>
      <c r="M16" s="41">
        <v>12.662544690953844</v>
      </c>
      <c r="N16" s="41">
        <v>20.64303991064217</v>
      </c>
      <c r="O16" s="41">
        <v>18.67809749364854</v>
      </c>
      <c r="P16" s="41">
        <v>34.257314086427598</v>
      </c>
      <c r="Q16" s="41">
        <v>48.756120365330574</v>
      </c>
      <c r="R16" s="41">
        <v>22.602848961105504</v>
      </c>
      <c r="S16" s="41">
        <v>51.559117007313546</v>
      </c>
      <c r="T16" s="41">
        <v>61.411857554830583</v>
      </c>
      <c r="U16" s="41">
        <v>55.369715839883263</v>
      </c>
      <c r="V16" s="41">
        <v>31.752075715851465</v>
      </c>
      <c r="W16" s="41">
        <v>35.307139818880238</v>
      </c>
      <c r="X16" s="41">
        <v>18.702742389807792</v>
      </c>
      <c r="Y16" s="41">
        <v>13.816453576776222</v>
      </c>
      <c r="Z16" s="41">
        <v>15.811424417433498</v>
      </c>
      <c r="AA16" s="41">
        <v>20.451208760690278</v>
      </c>
      <c r="AB16" s="41">
        <v>26.634994300275558</v>
      </c>
      <c r="AC16" s="41">
        <v>27.818002298841321</v>
      </c>
      <c r="AD16" s="41">
        <v>31.64325842576952</v>
      </c>
      <c r="AE16" s="41">
        <v>43.469950045502642</v>
      </c>
      <c r="AF16" s="41">
        <v>53.20264126363837</v>
      </c>
      <c r="AG16" s="41">
        <v>25.153031456029371</v>
      </c>
      <c r="AH16" s="41">
        <v>17.531150093573494</v>
      </c>
      <c r="AI16" s="41">
        <v>24.594817204517007</v>
      </c>
    </row>
    <row r="17" spans="1:39" s="44" customFormat="1" x14ac:dyDescent="0.25">
      <c r="A17" s="184" t="s">
        <v>17</v>
      </c>
      <c r="B17" s="42" t="str">
        <f t="shared" si="1"/>
        <v>Þús. tonn CO2-íg.</v>
      </c>
      <c r="C17" s="41">
        <f t="shared" ref="C17" si="2">SUM(C18:C20)</f>
        <v>132.69956180646039</v>
      </c>
      <c r="D17" s="41">
        <f t="shared" ref="D17" si="3">SUM(D18:D20)</f>
        <v>126.61678523119782</v>
      </c>
      <c r="E17" s="41">
        <f t="shared" ref="E17" si="4">SUM(E18:E20)</f>
        <v>118.0009741831809</v>
      </c>
      <c r="F17" s="41">
        <f t="shared" ref="F17" si="5">SUM(F18:F20)</f>
        <v>127.39940553726262</v>
      </c>
      <c r="G17" s="41">
        <f t="shared" ref="G17" si="6">SUM(G18:G20)</f>
        <v>129.83810631241099</v>
      </c>
      <c r="H17" s="41">
        <f t="shared" ref="H17" si="7">SUM(H18:H20)</f>
        <v>163.28813671537696</v>
      </c>
      <c r="I17" s="41">
        <f t="shared" ref="I17" si="8">SUM(I18:I20)</f>
        <v>158.3548337146471</v>
      </c>
      <c r="J17" s="41">
        <f t="shared" ref="J17" si="9">SUM(J18:J20)</f>
        <v>190.80562569111964</v>
      </c>
      <c r="K17" s="41">
        <f t="shared" ref="K17" si="10">SUM(K18:K20)</f>
        <v>192.96132537344991</v>
      </c>
      <c r="L17" s="41">
        <f t="shared" ref="L17" si="11">SUM(L18:L20)</f>
        <v>211.50313771401193</v>
      </c>
      <c r="M17" s="41">
        <f t="shared" ref="M17" si="12">SUM(M18:M20)</f>
        <v>216.21632875366106</v>
      </c>
      <c r="N17" s="41">
        <f t="shared" ref="N17" si="13">SUM(N18:N20)</f>
        <v>211.51012539531607</v>
      </c>
      <c r="O17" s="41">
        <f t="shared" ref="O17" si="14">SUM(O18:O20)</f>
        <v>198.07630808808773</v>
      </c>
      <c r="P17" s="41">
        <f t="shared" ref="P17" si="15">SUM(P18:P20)</f>
        <v>181.57113148074808</v>
      </c>
      <c r="Q17" s="41">
        <f t="shared" ref="Q17" si="16">SUM(Q18:Q20)</f>
        <v>217.89668386268426</v>
      </c>
      <c r="R17" s="41">
        <f t="shared" ref="R17" si="17">SUM(R18:R20)</f>
        <v>236.89254361749528</v>
      </c>
      <c r="S17" s="41">
        <f t="shared" ref="S17" si="18">SUM(S18:S20)</f>
        <v>214.30164332811569</v>
      </c>
      <c r="T17" s="41">
        <f t="shared" ref="T17" si="19">SUM(T18:T20)</f>
        <v>215.83366248928382</v>
      </c>
      <c r="U17" s="41">
        <f t="shared" ref="U17" si="20">SUM(U18:U20)</f>
        <v>208.96156893666625</v>
      </c>
      <c r="V17" s="41">
        <f t="shared" ref="V17" si="21">SUM(V18:V20)</f>
        <v>145.57310735873384</v>
      </c>
      <c r="W17" s="41">
        <f t="shared" ref="W17" si="22">SUM(W18:W20)</f>
        <v>116.66251837871671</v>
      </c>
      <c r="X17" s="41">
        <f t="shared" ref="X17" si="23">SUM(X18:X20)</f>
        <v>106.72417328753399</v>
      </c>
      <c r="Y17" s="41">
        <f t="shared" ref="Y17" si="24">SUM(Y18:Y20)</f>
        <v>102.82225724651583</v>
      </c>
      <c r="Z17" s="41">
        <f t="shared" ref="Z17" si="25">SUM(Z18:Z20)</f>
        <v>98.852644261966958</v>
      </c>
      <c r="AA17" s="41">
        <f t="shared" ref="AA17" si="26">SUM(AA18:AA20)</f>
        <v>117.37447230447313</v>
      </c>
      <c r="AB17" s="41">
        <f t="shared" ref="AB17" si="27">SUM(AB18:AB20)</f>
        <v>116.13287890779705</v>
      </c>
      <c r="AC17" s="41">
        <f t="shared" ref="AC17" si="28">SUM(AC18:AC20)</f>
        <v>134.94854641811295</v>
      </c>
      <c r="AD17" s="41">
        <f t="shared" ref="AD17" si="29">SUM(AD18:AD20)</f>
        <v>138.05064207733514</v>
      </c>
      <c r="AE17" s="41">
        <f t="shared" ref="AE17" si="30">SUM(AE18:AE20)</f>
        <v>109.98053877254956</v>
      </c>
      <c r="AF17" s="41">
        <f t="shared" ref="AF17" si="31">SUM(AF18:AF20)</f>
        <v>86.903419069836758</v>
      </c>
      <c r="AG17" s="41">
        <f t="shared" ref="AG17" si="32">SUM(AG18:AG20)</f>
        <v>63.052941906921831</v>
      </c>
      <c r="AH17" s="41">
        <f t="shared" ref="AH17" si="33">SUM(AH18:AH20)</f>
        <v>60.291972034396778</v>
      </c>
      <c r="AI17" s="41">
        <f t="shared" ref="AI17" si="34">SUM(AI18:AI20)</f>
        <v>59.411699755651256</v>
      </c>
    </row>
    <row r="18" spans="1:39" s="329" customFormat="1" ht="12.75" x14ac:dyDescent="0.2">
      <c r="A18" s="326"/>
      <c r="B18" s="327" t="str">
        <f t="shared" si="1"/>
        <v>Þús. tonn CO2-íg.</v>
      </c>
      <c r="C18" s="328">
        <v>67.942126831373386</v>
      </c>
      <c r="D18" s="328">
        <v>64.827747462388345</v>
      </c>
      <c r="E18" s="328">
        <v>60.416455375129807</v>
      </c>
      <c r="F18" s="328">
        <v>65.228448771206644</v>
      </c>
      <c r="G18" s="328">
        <v>66.477062671006507</v>
      </c>
      <c r="H18" s="328">
        <v>83.603465932731282</v>
      </c>
      <c r="I18" s="328">
        <v>81.077616611073111</v>
      </c>
      <c r="J18" s="328">
        <v>97.692410166003114</v>
      </c>
      <c r="K18" s="328">
        <v>98.796127610382058</v>
      </c>
      <c r="L18" s="328">
        <v>108.28952870814406</v>
      </c>
      <c r="M18" s="328">
        <v>110.70268078669709</v>
      </c>
      <c r="N18" s="328">
        <v>108.29310639840138</v>
      </c>
      <c r="O18" s="328">
        <v>101.41499687873021</v>
      </c>
      <c r="P18" s="328">
        <v>92.932293278657212</v>
      </c>
      <c r="Q18" s="328">
        <v>111.54164915203539</v>
      </c>
      <c r="R18" s="328">
        <v>121.24971166523579</v>
      </c>
      <c r="S18" s="328">
        <v>109.71523827568059</v>
      </c>
      <c r="T18" s="328">
        <v>110.2912464071069</v>
      </c>
      <c r="U18" s="328">
        <v>105.57763949310598</v>
      </c>
      <c r="V18" s="328">
        <v>72.746964846935626</v>
      </c>
      <c r="W18" s="328">
        <v>57.645534270846149</v>
      </c>
      <c r="X18" s="328">
        <v>49.470512032901482</v>
      </c>
      <c r="Y18" s="328">
        <v>52.472194158781384</v>
      </c>
      <c r="Z18" s="328">
        <v>50.44722147314608</v>
      </c>
      <c r="AA18" s="328">
        <v>59.849391469346777</v>
      </c>
      <c r="AB18" s="328">
        <v>59.180363391230507</v>
      </c>
      <c r="AC18" s="328">
        <v>69.035097471570651</v>
      </c>
      <c r="AD18" s="328">
        <v>70.59979729994663</v>
      </c>
      <c r="AE18" s="328">
        <v>56.258906652399084</v>
      </c>
      <c r="AF18" s="328">
        <v>43.017854185028192</v>
      </c>
      <c r="AG18" s="328">
        <v>22.41747971170841</v>
      </c>
      <c r="AH18" s="328">
        <v>34.58039129464207</v>
      </c>
      <c r="AI18" s="328">
        <v>36.273837807302023</v>
      </c>
    </row>
    <row r="19" spans="1:39" s="329" customFormat="1" ht="12.75" x14ac:dyDescent="0.2">
      <c r="A19" s="326"/>
      <c r="B19" s="327" t="str">
        <f t="shared" si="1"/>
        <v>Þús. tonn CO2-íg.</v>
      </c>
      <c r="C19" s="328">
        <v>18.534217302015502</v>
      </c>
      <c r="D19" s="328">
        <v>17.684632711751711</v>
      </c>
      <c r="E19" s="328">
        <v>16.481257869942116</v>
      </c>
      <c r="F19" s="328">
        <v>17.793941699815523</v>
      </c>
      <c r="G19" s="328">
        <v>18.134556314407202</v>
      </c>
      <c r="H19" s="328">
        <v>22.806539581027259</v>
      </c>
      <c r="I19" s="328">
        <v>22.117502566982189</v>
      </c>
      <c r="J19" s="328">
        <v>26.649921679199352</v>
      </c>
      <c r="K19" s="328">
        <v>26.951009382928675</v>
      </c>
      <c r="L19" s="328">
        <v>29.540754024243977</v>
      </c>
      <c r="M19" s="328">
        <v>30.199047885396105</v>
      </c>
      <c r="N19" s="328">
        <v>29.541729997351684</v>
      </c>
      <c r="O19" s="328">
        <v>27.665421697774278</v>
      </c>
      <c r="P19" s="328">
        <v>25.414005224187783</v>
      </c>
      <c r="Q19" s="328">
        <v>30.4696574223547</v>
      </c>
      <c r="R19" s="328">
        <v>33.152746986132755</v>
      </c>
      <c r="S19" s="328">
        <v>29.943593922067429</v>
      </c>
      <c r="T19" s="328">
        <v>30.507728063609161</v>
      </c>
      <c r="U19" s="328">
        <v>31.556060059797851</v>
      </c>
      <c r="V19" s="328">
        <v>23.334038746473478</v>
      </c>
      <c r="W19" s="328">
        <v>19.798870063618736</v>
      </c>
      <c r="X19" s="328">
        <v>23.597278201295516</v>
      </c>
      <c r="Y19" s="328">
        <v>14.651538983466365</v>
      </c>
      <c r="Z19" s="328">
        <v>14.08455283810105</v>
      </c>
      <c r="AA19" s="328">
        <v>16.807611740369673</v>
      </c>
      <c r="AB19" s="328">
        <v>16.690207776427425</v>
      </c>
      <c r="AC19" s="328">
        <v>18.946648136347324</v>
      </c>
      <c r="AD19" s="328">
        <v>19.419528266359684</v>
      </c>
      <c r="AE19" s="328">
        <v>15.446885515632275</v>
      </c>
      <c r="AF19" s="328">
        <v>24.998668408913179</v>
      </c>
      <c r="AG19" s="328">
        <v>14.145937955372496</v>
      </c>
      <c r="AH19" s="328">
        <v>3.1133142925724351</v>
      </c>
      <c r="AI19" s="328">
        <v>1.2069600088901029</v>
      </c>
    </row>
    <row r="20" spans="1:39" s="329" customFormat="1" ht="12.75" x14ac:dyDescent="0.2">
      <c r="A20" s="326"/>
      <c r="B20" s="327" t="str">
        <f t="shared" si="1"/>
        <v>Þús. tonn CO2-íg.</v>
      </c>
      <c r="C20" s="328">
        <v>46.223217673071503</v>
      </c>
      <c r="D20" s="328">
        <v>44.104405057057775</v>
      </c>
      <c r="E20" s="328">
        <v>41.103260938108974</v>
      </c>
      <c r="F20" s="328">
        <v>44.377015066240467</v>
      </c>
      <c r="G20" s="328">
        <v>45.226487326997265</v>
      </c>
      <c r="H20" s="328">
        <v>56.87813120161843</v>
      </c>
      <c r="I20" s="328">
        <v>55.159714536591785</v>
      </c>
      <c r="J20" s="328">
        <v>66.463293845917192</v>
      </c>
      <c r="K20" s="328">
        <v>67.214188380139177</v>
      </c>
      <c r="L20" s="328">
        <v>73.672854981623871</v>
      </c>
      <c r="M20" s="328">
        <v>75.314600081567889</v>
      </c>
      <c r="N20" s="328">
        <v>73.675288999563008</v>
      </c>
      <c r="O20" s="328">
        <v>68.995889511583229</v>
      </c>
      <c r="P20" s="328">
        <v>63.224832977903091</v>
      </c>
      <c r="Q20" s="328">
        <v>75.885377288294166</v>
      </c>
      <c r="R20" s="328">
        <v>82.49008496612673</v>
      </c>
      <c r="S20" s="328">
        <v>74.642811130367662</v>
      </c>
      <c r="T20" s="328">
        <v>75.034688018567792</v>
      </c>
      <c r="U20" s="328">
        <v>71.827869383762405</v>
      </c>
      <c r="V20" s="328">
        <v>49.492103765324728</v>
      </c>
      <c r="W20" s="328">
        <v>39.218114044251834</v>
      </c>
      <c r="X20" s="328">
        <v>33.656383053336995</v>
      </c>
      <c r="Y20" s="328">
        <v>35.698524104268088</v>
      </c>
      <c r="Z20" s="328">
        <v>34.320869950719818</v>
      </c>
      <c r="AA20" s="328">
        <v>40.717469094756673</v>
      </c>
      <c r="AB20" s="328">
        <v>40.262307740139128</v>
      </c>
      <c r="AC20" s="328">
        <v>46.966800810194989</v>
      </c>
      <c r="AD20" s="328">
        <v>48.031316511028812</v>
      </c>
      <c r="AE20" s="328">
        <v>38.274746604518199</v>
      </c>
      <c r="AF20" s="328">
        <v>18.88689647589538</v>
      </c>
      <c r="AG20" s="328">
        <v>26.489524239840929</v>
      </c>
      <c r="AH20" s="328">
        <v>22.598266447182279</v>
      </c>
      <c r="AI20" s="328">
        <v>21.930901939459133</v>
      </c>
    </row>
    <row r="21" spans="1:39" s="44" customFormat="1" x14ac:dyDescent="0.25">
      <c r="A21" s="184" t="s">
        <v>18</v>
      </c>
      <c r="B21" s="42" t="str">
        <f t="shared" si="1"/>
        <v>Þús. tonn CO2-íg.</v>
      </c>
      <c r="C21" s="41">
        <f>C22-C23</f>
        <v>238.30199647388656</v>
      </c>
      <c r="D21" s="41">
        <f t="shared" ref="D21:AI21" si="35">D22-D23</f>
        <v>167.10541943108461</v>
      </c>
      <c r="E21" s="41">
        <f t="shared" si="35"/>
        <v>230.44269536273939</v>
      </c>
      <c r="F21" s="41">
        <f t="shared" si="35"/>
        <v>249.2064948926791</v>
      </c>
      <c r="G21" s="41">
        <f t="shared" si="35"/>
        <v>228.70645201807307</v>
      </c>
      <c r="H21" s="41">
        <f t="shared" si="35"/>
        <v>216.97262966190601</v>
      </c>
      <c r="I21" s="41">
        <f t="shared" si="35"/>
        <v>264.10885212367191</v>
      </c>
      <c r="J21" s="41">
        <f t="shared" si="35"/>
        <v>302.32786795038606</v>
      </c>
      <c r="K21" s="41">
        <f t="shared" si="35"/>
        <v>273.09139304880102</v>
      </c>
      <c r="L21" s="41">
        <f t="shared" si="35"/>
        <v>280.32027455305462</v>
      </c>
      <c r="M21" s="41">
        <f t="shared" si="35"/>
        <v>226.43170605706069</v>
      </c>
      <c r="N21" s="41">
        <f t="shared" si="35"/>
        <v>263.34845478944641</v>
      </c>
      <c r="O21" s="41">
        <f t="shared" si="35"/>
        <v>279.4303010862684</v>
      </c>
      <c r="P21" s="41">
        <f t="shared" si="35"/>
        <v>257.63862817196883</v>
      </c>
      <c r="Q21" s="41">
        <f t="shared" si="35"/>
        <v>239.60944077423841</v>
      </c>
      <c r="R21" s="41">
        <f t="shared" si="35"/>
        <v>185.16216631922975</v>
      </c>
      <c r="S21" s="41">
        <f t="shared" si="35"/>
        <v>189.21398302228039</v>
      </c>
      <c r="T21" s="41">
        <f t="shared" si="35"/>
        <v>183.90404826310623</v>
      </c>
      <c r="U21" s="41">
        <f t="shared" si="35"/>
        <v>160.63957223211608</v>
      </c>
      <c r="V21" s="41">
        <f t="shared" si="35"/>
        <v>116.71066535404411</v>
      </c>
      <c r="W21" s="41">
        <f t="shared" si="35"/>
        <v>84.41231872145363</v>
      </c>
      <c r="X21" s="41">
        <f t="shared" si="35"/>
        <v>98.727242674247591</v>
      </c>
      <c r="Y21" s="41">
        <f t="shared" si="35"/>
        <v>83.589749774549347</v>
      </c>
      <c r="Z21" s="41">
        <f t="shared" si="35"/>
        <v>74.709114152392544</v>
      </c>
      <c r="AA21" s="41">
        <f t="shared" si="35"/>
        <v>31.897227298617089</v>
      </c>
      <c r="AB21" s="41">
        <f t="shared" si="35"/>
        <v>61.741799441985371</v>
      </c>
      <c r="AC21" s="41">
        <f t="shared" si="35"/>
        <v>59.934721358479322</v>
      </c>
      <c r="AD21" s="41">
        <f t="shared" si="35"/>
        <v>31.320770245510175</v>
      </c>
      <c r="AE21" s="41">
        <f t="shared" si="35"/>
        <v>37.869991950820499</v>
      </c>
      <c r="AF21" s="41">
        <f t="shared" si="35"/>
        <v>28.605277402996784</v>
      </c>
      <c r="AG21" s="41">
        <f t="shared" si="35"/>
        <v>32.046023312457727</v>
      </c>
      <c r="AH21" s="41">
        <f t="shared" si="35"/>
        <v>43.339021426951376</v>
      </c>
      <c r="AI21" s="41">
        <f t="shared" si="35"/>
        <v>94.808982062190154</v>
      </c>
    </row>
    <row r="22" spans="1:39" s="44" customFormat="1" x14ac:dyDescent="0.25">
      <c r="A22" s="326"/>
      <c r="B22" s="327" t="str">
        <f t="shared" si="1"/>
        <v>Þús. tonn CO2-íg.</v>
      </c>
      <c r="C22" s="328">
        <v>306.24412330525996</v>
      </c>
      <c r="D22" s="328">
        <v>231.93316689347296</v>
      </c>
      <c r="E22" s="328">
        <v>290.85915073786919</v>
      </c>
      <c r="F22" s="328">
        <v>314.43494366388575</v>
      </c>
      <c r="G22" s="328">
        <v>295.18351468907957</v>
      </c>
      <c r="H22" s="328">
        <v>300.57609559463731</v>
      </c>
      <c r="I22" s="328">
        <v>345.18646873474501</v>
      </c>
      <c r="J22" s="328">
        <v>400.02027811638919</v>
      </c>
      <c r="K22" s="328">
        <v>371.88752065918311</v>
      </c>
      <c r="L22" s="328">
        <v>388.60980326119869</v>
      </c>
      <c r="M22" s="328">
        <v>337.1343868437578</v>
      </c>
      <c r="N22" s="328">
        <v>371.6415611878478</v>
      </c>
      <c r="O22" s="328">
        <v>380.84529796499862</v>
      </c>
      <c r="P22" s="328">
        <v>350.57092145062603</v>
      </c>
      <c r="Q22" s="328">
        <v>351.15108992627381</v>
      </c>
      <c r="R22" s="328">
        <v>306.41187798446555</v>
      </c>
      <c r="S22" s="328">
        <v>298.92922129796096</v>
      </c>
      <c r="T22" s="328">
        <v>294.19529467021312</v>
      </c>
      <c r="U22" s="328">
        <v>266.21721172522206</v>
      </c>
      <c r="V22" s="328">
        <v>189.45763020097974</v>
      </c>
      <c r="W22" s="328">
        <v>142.05785299229979</v>
      </c>
      <c r="X22" s="328">
        <v>148.19775470714907</v>
      </c>
      <c r="Y22" s="328">
        <v>136.06194393333072</v>
      </c>
      <c r="Z22" s="328">
        <v>125.15633562553862</v>
      </c>
      <c r="AA22" s="328">
        <v>91.746618767963867</v>
      </c>
      <c r="AB22" s="328">
        <v>120.92216283321588</v>
      </c>
      <c r="AC22" s="328">
        <v>128.96981883004997</v>
      </c>
      <c r="AD22" s="328">
        <v>101.92056754545681</v>
      </c>
      <c r="AE22" s="328">
        <v>94.128898603219582</v>
      </c>
      <c r="AF22" s="328">
        <v>71.623131588024975</v>
      </c>
      <c r="AG22" s="328">
        <v>54.463503024166137</v>
      </c>
      <c r="AH22" s="328">
        <v>77.919412721593446</v>
      </c>
      <c r="AI22" s="328">
        <v>131.08281986949217</v>
      </c>
    </row>
    <row r="23" spans="1:39" s="44" customFormat="1" x14ac:dyDescent="0.25">
      <c r="A23" s="326"/>
      <c r="B23" s="327" t="str">
        <f t="shared" si="1"/>
        <v>Þús. tonn CO2-íg.</v>
      </c>
      <c r="C23" s="328">
        <v>67.942126831373386</v>
      </c>
      <c r="D23" s="328">
        <v>64.827747462388345</v>
      </c>
      <c r="E23" s="328">
        <v>60.416455375129807</v>
      </c>
      <c r="F23" s="328">
        <v>65.228448771206644</v>
      </c>
      <c r="G23" s="328">
        <v>66.477062671006507</v>
      </c>
      <c r="H23" s="328">
        <v>83.603465932731282</v>
      </c>
      <c r="I23" s="328">
        <v>81.077616611073111</v>
      </c>
      <c r="J23" s="328">
        <v>97.692410166003114</v>
      </c>
      <c r="K23" s="328">
        <v>98.796127610382058</v>
      </c>
      <c r="L23" s="328">
        <v>108.28952870814406</v>
      </c>
      <c r="M23" s="328">
        <v>110.70268078669709</v>
      </c>
      <c r="N23" s="328">
        <v>108.29310639840138</v>
      </c>
      <c r="O23" s="328">
        <v>101.41499687873021</v>
      </c>
      <c r="P23" s="328">
        <v>92.932293278657212</v>
      </c>
      <c r="Q23" s="328">
        <v>111.54164915203539</v>
      </c>
      <c r="R23" s="328">
        <v>121.24971166523579</v>
      </c>
      <c r="S23" s="328">
        <v>109.71523827568059</v>
      </c>
      <c r="T23" s="328">
        <v>110.2912464071069</v>
      </c>
      <c r="U23" s="328">
        <v>105.57763949310598</v>
      </c>
      <c r="V23" s="328">
        <v>72.746964846935626</v>
      </c>
      <c r="W23" s="328">
        <v>57.645534270846149</v>
      </c>
      <c r="X23" s="328">
        <v>49.470512032901482</v>
      </c>
      <c r="Y23" s="328">
        <v>52.472194158781384</v>
      </c>
      <c r="Z23" s="328">
        <v>50.44722147314608</v>
      </c>
      <c r="AA23" s="328">
        <v>59.849391469346777</v>
      </c>
      <c r="AB23" s="328">
        <v>59.180363391230507</v>
      </c>
      <c r="AC23" s="328">
        <v>69.035097471570651</v>
      </c>
      <c r="AD23" s="328">
        <v>70.59979729994663</v>
      </c>
      <c r="AE23" s="328">
        <v>56.258906652399084</v>
      </c>
      <c r="AF23" s="328">
        <v>43.017854185028192</v>
      </c>
      <c r="AG23" s="328">
        <v>22.41747971170841</v>
      </c>
      <c r="AH23" s="328">
        <v>34.58039129464207</v>
      </c>
      <c r="AI23" s="328">
        <v>36.273837807302023</v>
      </c>
    </row>
    <row r="24" spans="1:39" s="44" customFormat="1" x14ac:dyDescent="0.25">
      <c r="A24" s="184" t="s">
        <v>19</v>
      </c>
      <c r="B24" s="42" t="str">
        <f t="shared" si="1"/>
        <v>Þús. tonn CO2-íg.</v>
      </c>
      <c r="C24" s="41">
        <v>61.574334357545837</v>
      </c>
      <c r="D24" s="41">
        <v>70.154014848439829</v>
      </c>
      <c r="E24" s="41">
        <v>67.791788574964158</v>
      </c>
      <c r="F24" s="41">
        <v>85.572844383378467</v>
      </c>
      <c r="G24" s="41">
        <v>70.319060800123538</v>
      </c>
      <c r="H24" s="41">
        <v>82.457990170658434</v>
      </c>
      <c r="I24" s="41">
        <v>81.53239883625325</v>
      </c>
      <c r="J24" s="41">
        <v>67.138591404165552</v>
      </c>
      <c r="K24" s="41">
        <v>84.222237993796114</v>
      </c>
      <c r="L24" s="41">
        <v>112.15179494287861</v>
      </c>
      <c r="M24" s="41">
        <v>154.16614156765178</v>
      </c>
      <c r="N24" s="41">
        <v>144.88875098397415</v>
      </c>
      <c r="O24" s="41">
        <v>148.51789217619518</v>
      </c>
      <c r="P24" s="41">
        <v>137.42801253995231</v>
      </c>
      <c r="Q24" s="41">
        <v>124.04475425748892</v>
      </c>
      <c r="R24" s="41">
        <v>119.43739330616143</v>
      </c>
      <c r="S24" s="41">
        <v>129.4591322935857</v>
      </c>
      <c r="T24" s="41">
        <v>150.1365476380019</v>
      </c>
      <c r="U24" s="41">
        <v>188.79046841169912</v>
      </c>
      <c r="V24" s="41">
        <v>172.68275584137766</v>
      </c>
      <c r="W24" s="41">
        <v>194.76400000000001</v>
      </c>
      <c r="X24" s="41">
        <v>183.428</v>
      </c>
      <c r="Y24" s="41">
        <v>175.14867999999998</v>
      </c>
      <c r="Z24" s="41">
        <v>177.02600000000001</v>
      </c>
      <c r="AA24" s="41">
        <v>187.44652000000002</v>
      </c>
      <c r="AB24" s="41">
        <v>167.55332000000001</v>
      </c>
      <c r="AC24" s="41">
        <v>152.1463984264463</v>
      </c>
      <c r="AD24" s="41">
        <v>149.39019999999999</v>
      </c>
      <c r="AE24" s="41">
        <v>159.285</v>
      </c>
      <c r="AF24" s="41">
        <v>166.61846041329147</v>
      </c>
      <c r="AG24" s="41">
        <v>179.18884</v>
      </c>
      <c r="AH24" s="41">
        <v>179.70779999999999</v>
      </c>
      <c r="AI24" s="41">
        <v>190.25900000000001</v>
      </c>
    </row>
    <row r="25" spans="1:39" s="44" customFormat="1" x14ac:dyDescent="0.25">
      <c r="A25" s="184" t="s">
        <v>20</v>
      </c>
      <c r="B25" s="42" t="str">
        <f t="shared" si="1"/>
        <v>Þús. tonn CO2-íg.</v>
      </c>
      <c r="C25" s="41">
        <f>C26-SUM(C13:C17,C21,C24)</f>
        <v>50.335769115133871</v>
      </c>
      <c r="D25" s="41">
        <f t="shared" ref="D25:AI25" si="36">D26-SUM(D13:D17,D21,D24)</f>
        <v>48.432158314397384</v>
      </c>
      <c r="E25" s="41">
        <f t="shared" si="36"/>
        <v>48.135633581615366</v>
      </c>
      <c r="F25" s="41">
        <f t="shared" si="36"/>
        <v>47.432714323383379</v>
      </c>
      <c r="G25" s="41">
        <f t="shared" si="36"/>
        <v>45.358697454421645</v>
      </c>
      <c r="H25" s="41">
        <f t="shared" si="36"/>
        <v>47.307614383505779</v>
      </c>
      <c r="I25" s="41">
        <f t="shared" si="36"/>
        <v>49.867629809716618</v>
      </c>
      <c r="J25" s="41">
        <f t="shared" si="36"/>
        <v>35.050722512629818</v>
      </c>
      <c r="K25" s="41">
        <f t="shared" si="36"/>
        <v>49.437868773646642</v>
      </c>
      <c r="L25" s="41">
        <f t="shared" si="36"/>
        <v>47.541419523388413</v>
      </c>
      <c r="M25" s="41">
        <f t="shared" si="36"/>
        <v>39.890455785740414</v>
      </c>
      <c r="N25" s="41">
        <f t="shared" si="36"/>
        <v>50.717562459242799</v>
      </c>
      <c r="O25" s="41">
        <f t="shared" si="36"/>
        <v>52.599180893088942</v>
      </c>
      <c r="P25" s="41">
        <f t="shared" si="36"/>
        <v>29.11470650787669</v>
      </c>
      <c r="Q25" s="41">
        <f t="shared" si="36"/>
        <v>49.014624471929437</v>
      </c>
      <c r="R25" s="41">
        <f t="shared" si="36"/>
        <v>50.944389108740324</v>
      </c>
      <c r="S25" s="41">
        <f t="shared" si="36"/>
        <v>49.249190779504261</v>
      </c>
      <c r="T25" s="41">
        <f t="shared" si="36"/>
        <v>45.67959365373963</v>
      </c>
      <c r="U25" s="41">
        <f t="shared" si="36"/>
        <v>26.832800049791331</v>
      </c>
      <c r="V25" s="41">
        <f t="shared" si="36"/>
        <v>23.658811714296917</v>
      </c>
      <c r="W25" s="41">
        <f t="shared" si="36"/>
        <v>33.231314002214049</v>
      </c>
      <c r="X25" s="41">
        <f t="shared" si="36"/>
        <v>23.771070120499871</v>
      </c>
      <c r="Y25" s="41">
        <f t="shared" si="36"/>
        <v>17.499855349649124</v>
      </c>
      <c r="Z25" s="41">
        <f t="shared" si="36"/>
        <v>14.550980972241859</v>
      </c>
      <c r="AA25" s="41">
        <f t="shared" si="36"/>
        <v>21.599417280222951</v>
      </c>
      <c r="AB25" s="41">
        <f t="shared" si="36"/>
        <v>13.082413579933018</v>
      </c>
      <c r="AC25" s="41">
        <f t="shared" si="36"/>
        <v>10.74608232450214</v>
      </c>
      <c r="AD25" s="41">
        <f t="shared" si="36"/>
        <v>14.781436053724747</v>
      </c>
      <c r="AE25" s="41">
        <f t="shared" si="36"/>
        <v>11.828861394805017</v>
      </c>
      <c r="AF25" s="41">
        <f t="shared" si="36"/>
        <v>15.605465010967691</v>
      </c>
      <c r="AG25" s="41">
        <f t="shared" si="36"/>
        <v>11.859525336504021</v>
      </c>
      <c r="AH25" s="41">
        <f t="shared" si="36"/>
        <v>13.26996757052575</v>
      </c>
      <c r="AI25" s="41">
        <f t="shared" si="36"/>
        <v>18.864580827509599</v>
      </c>
    </row>
    <row r="26" spans="1:39" s="45" customFormat="1" x14ac:dyDescent="0.25">
      <c r="A26" s="185" t="s">
        <v>21</v>
      </c>
      <c r="B26" s="42" t="str">
        <f t="shared" si="1"/>
        <v>Þús. tonn CO2-íg.</v>
      </c>
      <c r="C26" s="43">
        <v>1840.5352981584831</v>
      </c>
      <c r="D26" s="43">
        <v>1755.335107062218</v>
      </c>
      <c r="E26" s="43">
        <v>1899.1461330552074</v>
      </c>
      <c r="F26" s="43">
        <v>2003.8408730383535</v>
      </c>
      <c r="G26" s="43">
        <v>1952.7455869877019</v>
      </c>
      <c r="H26" s="43">
        <v>2057.5292400362068</v>
      </c>
      <c r="I26" s="43">
        <v>2113.0141146999295</v>
      </c>
      <c r="J26" s="43">
        <v>2152.8576546968507</v>
      </c>
      <c r="K26" s="43">
        <v>2146.4984217820447</v>
      </c>
      <c r="L26" s="43">
        <v>2202.9786529417406</v>
      </c>
      <c r="M26" s="43">
        <v>2185.1750583038433</v>
      </c>
      <c r="N26" s="43">
        <v>2073.839456014623</v>
      </c>
      <c r="O26" s="43">
        <v>2183.7523846728627</v>
      </c>
      <c r="P26" s="43">
        <v>2172.6716693036556</v>
      </c>
      <c r="Q26" s="43">
        <v>2271.5553804980996</v>
      </c>
      <c r="R26" s="43">
        <v>2158.4752861198476</v>
      </c>
      <c r="S26" s="43">
        <v>2221.7135940142202</v>
      </c>
      <c r="T26" s="43">
        <v>2363.0024972354886</v>
      </c>
      <c r="U26" s="43">
        <v>2234.8849963846174</v>
      </c>
      <c r="V26" s="43">
        <v>2137.0032933076395</v>
      </c>
      <c r="W26" s="43">
        <v>2026.6963907432716</v>
      </c>
      <c r="X26" s="43">
        <v>1905.0470027463218</v>
      </c>
      <c r="Y26" s="43">
        <v>1855.8868701437982</v>
      </c>
      <c r="Z26" s="43">
        <v>1820.5192208160806</v>
      </c>
      <c r="AA26" s="43">
        <v>1808.9103591386745</v>
      </c>
      <c r="AB26" s="43">
        <v>1853.7537738370042</v>
      </c>
      <c r="AC26" s="43">
        <v>1829.0073718559474</v>
      </c>
      <c r="AD26" s="43">
        <v>1870.243988924324</v>
      </c>
      <c r="AE26" s="43">
        <v>1911.1683544120974</v>
      </c>
      <c r="AF26" s="43">
        <v>1853.9909934385137</v>
      </c>
      <c r="AG26" s="43">
        <v>1664.6215426650983</v>
      </c>
      <c r="AH26" s="43">
        <v>1764.0451578506702</v>
      </c>
      <c r="AI26" s="43">
        <v>1819.3432256777983</v>
      </c>
    </row>
    <row r="27" spans="1:39" s="52" customFormat="1" ht="43.5" customHeight="1" x14ac:dyDescent="0.25">
      <c r="A27" s="180" t="s">
        <v>24</v>
      </c>
      <c r="B27" s="320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</row>
    <row r="28" spans="1:39" s="17" customFormat="1" ht="22.5" customHeight="1" x14ac:dyDescent="0.25">
      <c r="A28" s="332" t="str">
        <f>$A$3</f>
        <v>Söguleg losun</v>
      </c>
      <c r="B28" s="309"/>
      <c r="C28" s="309"/>
      <c r="D28" s="17" t="s">
        <v>124</v>
      </c>
      <c r="E28" s="310"/>
      <c r="F28" s="311"/>
      <c r="G28" s="308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2"/>
      <c r="AK28" s="312"/>
      <c r="AL28" s="312"/>
      <c r="AM28" s="312"/>
    </row>
    <row r="29" spans="1:39" s="44" customFormat="1" x14ac:dyDescent="0.25">
      <c r="A29" s="184" t="s">
        <v>30</v>
      </c>
      <c r="B29" s="42" t="str">
        <f t="shared" ref="B29:B37" si="37">$B$4</f>
        <v>Þús. tonn CO2-íg.</v>
      </c>
      <c r="C29" s="41">
        <v>584.02647277080598</v>
      </c>
      <c r="D29" s="41">
        <v>511.273947602943</v>
      </c>
      <c r="E29" s="41">
        <v>301.38514547007009</v>
      </c>
      <c r="F29" s="41">
        <v>220.97402310838271</v>
      </c>
      <c r="G29" s="41">
        <v>198.23658153612337</v>
      </c>
      <c r="H29" s="41">
        <v>216.34383922975644</v>
      </c>
      <c r="I29" s="41">
        <v>186.93379884741088</v>
      </c>
      <c r="J29" s="41">
        <v>280.12409822292682</v>
      </c>
      <c r="K29" s="41">
        <v>462.00564836059743</v>
      </c>
      <c r="L29" s="41">
        <v>537.93035391162721</v>
      </c>
      <c r="M29" s="41">
        <v>487.74535268246626</v>
      </c>
      <c r="N29" s="41">
        <v>479.60292131211997</v>
      </c>
      <c r="O29" s="41">
        <v>478.11541899358679</v>
      </c>
      <c r="P29" s="41">
        <v>473.56894969857348</v>
      </c>
      <c r="Q29" s="41">
        <v>456.78557352619629</v>
      </c>
      <c r="R29" s="41">
        <v>444.80851616708713</v>
      </c>
      <c r="S29" s="41">
        <v>869.57185988485026</v>
      </c>
      <c r="T29" s="41">
        <v>990.98126629758121</v>
      </c>
      <c r="U29" s="41">
        <v>1556.7584922170536</v>
      </c>
      <c r="V29" s="41">
        <v>1393.4018646112659</v>
      </c>
      <c r="W29" s="41">
        <v>1391.9209450624717</v>
      </c>
      <c r="X29" s="41">
        <v>1281.3105455922127</v>
      </c>
      <c r="Y29" s="41">
        <v>1328.7342410906138</v>
      </c>
      <c r="Z29" s="41">
        <v>1353.4714335748733</v>
      </c>
      <c r="AA29" s="41">
        <v>1368.5549133196287</v>
      </c>
      <c r="AB29" s="41">
        <v>1392.8009611325194</v>
      </c>
      <c r="AC29" s="41">
        <v>1354.0817500285532</v>
      </c>
      <c r="AD29" s="41">
        <v>1385.559079923195</v>
      </c>
      <c r="AE29" s="41">
        <v>1382.5326490562106</v>
      </c>
      <c r="AF29" s="41">
        <v>1363.2348061869016</v>
      </c>
      <c r="AG29" s="41">
        <v>1347.2027898796412</v>
      </c>
      <c r="AH29" s="41">
        <v>1361.0898434635815</v>
      </c>
      <c r="AI29" s="41">
        <v>1354.2007303406649</v>
      </c>
    </row>
    <row r="30" spans="1:39" s="44" customFormat="1" x14ac:dyDescent="0.25">
      <c r="A30" s="184" t="s">
        <v>80</v>
      </c>
      <c r="B30" s="42" t="str">
        <f t="shared" si="37"/>
        <v>Þús. tonn CO2-íg.</v>
      </c>
      <c r="C30" s="41">
        <v>210.55472170666667</v>
      </c>
      <c r="D30" s="41">
        <v>176.80528261706667</v>
      </c>
      <c r="E30" s="41">
        <v>188.28332888506674</v>
      </c>
      <c r="F30" s="41">
        <v>238.53559058533341</v>
      </c>
      <c r="G30" s="41">
        <v>232.49217533253341</v>
      </c>
      <c r="H30" s="41">
        <v>245.96401927226668</v>
      </c>
      <c r="I30" s="41">
        <v>235.22782835253329</v>
      </c>
      <c r="J30" s="41">
        <v>257.17700316373327</v>
      </c>
      <c r="K30" s="41">
        <v>198.58720348559996</v>
      </c>
      <c r="L30" s="41">
        <v>257.83106455839993</v>
      </c>
      <c r="M30" s="41">
        <v>365.65036656475542</v>
      </c>
      <c r="N30" s="41">
        <v>386.08921316544843</v>
      </c>
      <c r="O30" s="41">
        <v>403.9326403148857</v>
      </c>
      <c r="P30" s="41">
        <v>402.47385277209042</v>
      </c>
      <c r="Q30" s="41">
        <v>401.96736076842336</v>
      </c>
      <c r="R30" s="41">
        <v>379.94289400639997</v>
      </c>
      <c r="S30" s="41">
        <v>381.71962690880014</v>
      </c>
      <c r="T30" s="41">
        <v>401.35289110400004</v>
      </c>
      <c r="U30" s="41">
        <v>351.97302632799983</v>
      </c>
      <c r="V30" s="41">
        <v>353.35887106239988</v>
      </c>
      <c r="W30" s="41">
        <v>372.5620256512002</v>
      </c>
      <c r="X30" s="41">
        <v>380.41566972484725</v>
      </c>
      <c r="Y30" s="41">
        <v>413.43718523066923</v>
      </c>
      <c r="Z30" s="41">
        <v>409.50779191578886</v>
      </c>
      <c r="AA30" s="41">
        <v>372.27909117182412</v>
      </c>
      <c r="AB30" s="41">
        <v>404.56447331306254</v>
      </c>
      <c r="AC30" s="41">
        <v>409.12563724381266</v>
      </c>
      <c r="AD30" s="41">
        <v>431.82186025965416</v>
      </c>
      <c r="AE30" s="41">
        <v>455.77922710046619</v>
      </c>
      <c r="AF30" s="41">
        <v>432.40627007368812</v>
      </c>
      <c r="AG30" s="41">
        <v>418.71234892799316</v>
      </c>
      <c r="AH30" s="41">
        <v>476.02459170932525</v>
      </c>
      <c r="AI30" s="41">
        <v>517.72039053568778</v>
      </c>
    </row>
    <row r="31" spans="1:39" s="44" customFormat="1" x14ac:dyDescent="0.25">
      <c r="A31" s="184" t="s">
        <v>31</v>
      </c>
      <c r="B31" s="42" t="str">
        <f t="shared" si="37"/>
        <v>Þús. tonn CO2-íg.</v>
      </c>
      <c r="C31" s="196">
        <v>0.3136436345662052</v>
      </c>
      <c r="D31" s="196">
        <v>0.62991539770890148</v>
      </c>
      <c r="E31" s="196">
        <v>0.63747209911613834</v>
      </c>
      <c r="F31" s="196">
        <v>1.4353606018129821</v>
      </c>
      <c r="G31" s="196">
        <v>1.8489152543969434</v>
      </c>
      <c r="H31" s="196">
        <v>3.1482548631421956</v>
      </c>
      <c r="I31" s="41">
        <v>10.086670059136353</v>
      </c>
      <c r="J31" s="41">
        <v>16.132889712307577</v>
      </c>
      <c r="K31" s="41">
        <v>25.456069519465085</v>
      </c>
      <c r="L31" s="41">
        <v>36.983390757986719</v>
      </c>
      <c r="M31" s="41">
        <v>42.966301653629273</v>
      </c>
      <c r="N31" s="41">
        <v>39.798059479622438</v>
      </c>
      <c r="O31" s="41">
        <v>44.624075684904028</v>
      </c>
      <c r="P31" s="41">
        <v>45.10631741308412</v>
      </c>
      <c r="Q31" s="41">
        <v>52.140957248435534</v>
      </c>
      <c r="R31" s="41">
        <v>57.201241406144838</v>
      </c>
      <c r="S31" s="41">
        <v>66.268728117954964</v>
      </c>
      <c r="T31" s="41">
        <v>66.94139885551283</v>
      </c>
      <c r="U31" s="41">
        <v>65.619674949677176</v>
      </c>
      <c r="V31" s="41">
        <v>78.829435222958907</v>
      </c>
      <c r="W31" s="41">
        <v>106.87546228501043</v>
      </c>
      <c r="X31" s="41">
        <v>131.61915800608736</v>
      </c>
      <c r="Y31" s="41">
        <v>136.95056815387605</v>
      </c>
      <c r="Z31" s="41">
        <v>167.27422349496186</v>
      </c>
      <c r="AA31" s="41">
        <v>165.02627999242492</v>
      </c>
      <c r="AB31" s="41">
        <v>157.06763103980509</v>
      </c>
      <c r="AC31" s="41">
        <v>174.1149963303329</v>
      </c>
      <c r="AD31" s="41">
        <v>164.90471085884224</v>
      </c>
      <c r="AE31" s="41">
        <v>183.06444954330567</v>
      </c>
      <c r="AF31" s="41">
        <v>194.84371597461339</v>
      </c>
      <c r="AG31" s="41">
        <v>198.8403998852159</v>
      </c>
      <c r="AH31" s="41">
        <v>162.86276758484681</v>
      </c>
      <c r="AI31" s="41">
        <v>133.66393155452312</v>
      </c>
    </row>
    <row r="32" spans="1:39" s="283" customFormat="1" x14ac:dyDescent="0.25">
      <c r="A32" s="184" t="s">
        <v>20</v>
      </c>
      <c r="B32" s="42" t="str">
        <f t="shared" si="37"/>
        <v>Þús. tonn CO2-íg.</v>
      </c>
      <c r="C32" s="282">
        <f>SUM(C33:C36)</f>
        <v>107.76881532349243</v>
      </c>
      <c r="D32" s="282">
        <f>SUM(D33:D36)</f>
        <v>102.28400351466654</v>
      </c>
      <c r="E32" s="282">
        <f t="shared" ref="E32:AI32" si="38">SUM(E33:E36)</f>
        <v>94.699760359509867</v>
      </c>
      <c r="F32" s="282">
        <f t="shared" si="38"/>
        <v>90.697846128698714</v>
      </c>
      <c r="G32" s="282">
        <f t="shared" si="38"/>
        <v>88.308464272511443</v>
      </c>
      <c r="H32" s="282">
        <f t="shared" si="38"/>
        <v>87.569226847228663</v>
      </c>
      <c r="I32" s="282">
        <f t="shared" si="38"/>
        <v>97.865807946981846</v>
      </c>
      <c r="J32" s="282">
        <f t="shared" si="38"/>
        <v>95.578041662790554</v>
      </c>
      <c r="K32" s="282">
        <f t="shared" si="38"/>
        <v>99.158627709562055</v>
      </c>
      <c r="L32" s="282">
        <f t="shared" si="38"/>
        <v>106.23202169061616</v>
      </c>
      <c r="M32" s="282">
        <f t="shared" si="38"/>
        <v>95.412260145698724</v>
      </c>
      <c r="N32" s="282">
        <f t="shared" si="38"/>
        <v>85.487741881018337</v>
      </c>
      <c r="O32" s="282">
        <f t="shared" si="38"/>
        <v>52.270270614210368</v>
      </c>
      <c r="P32" s="282">
        <f t="shared" si="38"/>
        <v>45.588320736180279</v>
      </c>
      <c r="Q32" s="282">
        <f t="shared" si="38"/>
        <v>63.899377105369226</v>
      </c>
      <c r="R32" s="282">
        <f t="shared" si="38"/>
        <v>68.540399916879196</v>
      </c>
      <c r="S32" s="282">
        <f t="shared" si="38"/>
        <v>76.833482501809627</v>
      </c>
      <c r="T32" s="282">
        <f t="shared" si="38"/>
        <v>79.19944184339758</v>
      </c>
      <c r="U32" s="282">
        <f t="shared" si="38"/>
        <v>75.569324874751771</v>
      </c>
      <c r="V32" s="282">
        <f t="shared" si="38"/>
        <v>41.418512440041432</v>
      </c>
      <c r="W32" s="282">
        <f t="shared" si="38"/>
        <v>24.483879841221196</v>
      </c>
      <c r="X32" s="282">
        <f t="shared" si="38"/>
        <v>32.888841211643133</v>
      </c>
      <c r="Y32" s="282">
        <f t="shared" si="38"/>
        <v>15.420909451709601</v>
      </c>
      <c r="Z32" s="282">
        <f t="shared" si="38"/>
        <v>12.823803034242662</v>
      </c>
      <c r="AA32" s="282">
        <f t="shared" si="38"/>
        <v>11.800505607046141</v>
      </c>
      <c r="AB32" s="282">
        <f t="shared" si="38"/>
        <v>11.544335854174884</v>
      </c>
      <c r="AC32" s="282">
        <f t="shared" si="38"/>
        <v>10.884712663843832</v>
      </c>
      <c r="AD32" s="282">
        <f t="shared" si="38"/>
        <v>12.102916988632597</v>
      </c>
      <c r="AE32" s="282">
        <f t="shared" si="38"/>
        <v>14.421409459060555</v>
      </c>
      <c r="AF32" s="282">
        <f t="shared" si="38"/>
        <v>12.023682800125464</v>
      </c>
      <c r="AG32" s="282">
        <f t="shared" si="38"/>
        <v>13.1873442194691</v>
      </c>
      <c r="AH32" s="282">
        <f t="shared" si="38"/>
        <v>12.331052791033279</v>
      </c>
      <c r="AI32" s="282">
        <f t="shared" si="38"/>
        <v>11.611466839813989</v>
      </c>
    </row>
    <row r="33" spans="1:39" s="281" customFormat="1" ht="11.25" x14ac:dyDescent="0.2">
      <c r="A33" s="278" t="s">
        <v>110</v>
      </c>
      <c r="B33" s="279" t="str">
        <f t="shared" si="37"/>
        <v>Þús. tonn CO2-íg.</v>
      </c>
      <c r="C33" s="300">
        <v>52.256339687250005</v>
      </c>
      <c r="D33" s="300">
        <v>48.627777945875003</v>
      </c>
      <c r="E33" s="300">
        <v>45.670125973500006</v>
      </c>
      <c r="F33" s="300">
        <v>39.654677162187504</v>
      </c>
      <c r="G33" s="300">
        <v>37.353068341500006</v>
      </c>
      <c r="H33" s="300">
        <v>37.842061164624994</v>
      </c>
      <c r="I33" s="300">
        <v>41.755640560312507</v>
      </c>
      <c r="J33" s="300">
        <v>46.51906850406251</v>
      </c>
      <c r="K33" s="300">
        <v>54.358745967250002</v>
      </c>
      <c r="L33" s="300">
        <v>61.405246905937503</v>
      </c>
      <c r="M33" s="300">
        <v>65.449830021950021</v>
      </c>
      <c r="N33" s="300">
        <v>58.659445362750006</v>
      </c>
      <c r="O33" s="300">
        <v>39.313677956750006</v>
      </c>
      <c r="P33" s="300">
        <v>32.975809699750002</v>
      </c>
      <c r="Q33" s="300">
        <v>50.813966560750004</v>
      </c>
      <c r="R33" s="300">
        <v>54.981288890000009</v>
      </c>
      <c r="S33" s="300">
        <v>62.168088455000003</v>
      </c>
      <c r="T33" s="300">
        <v>64.331651867560012</v>
      </c>
      <c r="U33" s="300">
        <v>61.804693555000007</v>
      </c>
      <c r="V33" s="300">
        <v>28.685283075320005</v>
      </c>
      <c r="W33" s="300">
        <v>10.399972692080002</v>
      </c>
      <c r="X33" s="300">
        <v>20.143580462280003</v>
      </c>
      <c r="Y33" s="280">
        <v>0.50936247647999999</v>
      </c>
      <c r="Z33" s="280">
        <v>0.55272388644000003</v>
      </c>
      <c r="AA33" s="280">
        <v>0.54749451240000002</v>
      </c>
      <c r="AB33" s="280">
        <v>0.71654013156000007</v>
      </c>
      <c r="AC33" s="280">
        <v>0.77397152472000008</v>
      </c>
      <c r="AD33" s="280">
        <v>0.90232273404000007</v>
      </c>
      <c r="AE33" s="280">
        <v>0.90521219079999993</v>
      </c>
      <c r="AF33" s="280">
        <v>0.95699099012000011</v>
      </c>
      <c r="AG33" s="280">
        <v>0.89499845720000004</v>
      </c>
      <c r="AH33" s="280">
        <v>0.93069417912000008</v>
      </c>
      <c r="AI33" s="280">
        <v>0.93590011000000006</v>
      </c>
    </row>
    <row r="34" spans="1:39" s="281" customFormat="1" ht="11.25" x14ac:dyDescent="0.2">
      <c r="A34" s="278" t="s">
        <v>111</v>
      </c>
      <c r="B34" s="279" t="str">
        <f t="shared" si="37"/>
        <v>Þús. tonn CO2-íg.</v>
      </c>
      <c r="C34" s="300">
        <v>41.70030188679246</v>
      </c>
      <c r="D34" s="300">
        <v>40.327981132075472</v>
      </c>
      <c r="E34" s="300">
        <v>36.028622641509436</v>
      </c>
      <c r="F34" s="300">
        <v>37.871999999999993</v>
      </c>
      <c r="G34" s="300">
        <v>38.247415094339615</v>
      </c>
      <c r="H34" s="300">
        <v>36.495358490566034</v>
      </c>
      <c r="I34" s="300">
        <v>42.536811320754715</v>
      </c>
      <c r="J34" s="300">
        <v>35.574018867924522</v>
      </c>
      <c r="K34" s="300">
        <v>31.03041509433962</v>
      </c>
      <c r="L34" s="300">
        <v>31.355952830188677</v>
      </c>
      <c r="M34" s="300">
        <v>16.333707547169812</v>
      </c>
      <c r="N34" s="300">
        <v>14.297971698113207</v>
      </c>
      <c r="O34" s="280">
        <v>0.45369811320754716</v>
      </c>
      <c r="P34" s="280">
        <v>0.47860377358490569</v>
      </c>
      <c r="Q34" s="280">
        <v>0.38885584464161987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</row>
    <row r="35" spans="1:39" s="281" customFormat="1" ht="11.25" x14ac:dyDescent="0.2">
      <c r="A35" s="278" t="s">
        <v>112</v>
      </c>
      <c r="B35" s="279" t="str">
        <f t="shared" si="37"/>
        <v>Þús. tonn CO2-íg.</v>
      </c>
      <c r="C35" s="280">
        <v>7.206776231182964</v>
      </c>
      <c r="D35" s="280">
        <v>7.0630660553190694</v>
      </c>
      <c r="E35" s="280">
        <v>7.2171050495464266</v>
      </c>
      <c r="F35" s="280">
        <v>7.4672272358362264</v>
      </c>
      <c r="G35" s="280">
        <v>7.3882890411998261</v>
      </c>
      <c r="H35" s="280">
        <v>7.9070124583546262</v>
      </c>
      <c r="I35" s="280">
        <v>7.8675185566546268</v>
      </c>
      <c r="J35" s="280">
        <v>7.7572810040485241</v>
      </c>
      <c r="K35" s="280">
        <v>7.9086236420014266</v>
      </c>
      <c r="L35" s="280">
        <v>7.4550869371589918</v>
      </c>
      <c r="M35" s="280">
        <v>7.8289463610098959</v>
      </c>
      <c r="N35" s="280">
        <v>6.9471832752721312</v>
      </c>
      <c r="O35" s="280">
        <v>7.2052673188388239</v>
      </c>
      <c r="P35" s="280">
        <v>6.8720142362793659</v>
      </c>
      <c r="Q35" s="280">
        <v>7.6655485229506084</v>
      </c>
      <c r="R35" s="280">
        <v>7.4341606568941927</v>
      </c>
      <c r="S35" s="280">
        <v>8.2054992244116232</v>
      </c>
      <c r="T35" s="280">
        <v>7.6927916236605736</v>
      </c>
      <c r="U35" s="280">
        <v>6.9575861340347682</v>
      </c>
      <c r="V35" s="280">
        <v>6.3444860859514307</v>
      </c>
      <c r="W35" s="280">
        <v>5.7617376492531918</v>
      </c>
      <c r="X35" s="280">
        <v>5.9905454330481334</v>
      </c>
      <c r="Y35" s="280">
        <v>5.8637791461106019</v>
      </c>
      <c r="Z35" s="280">
        <v>5.8301507569469955</v>
      </c>
      <c r="AA35" s="280">
        <v>5.8983020301931415</v>
      </c>
      <c r="AB35" s="280">
        <v>6.2546366057623839</v>
      </c>
      <c r="AC35" s="280">
        <v>6.3388103976778325</v>
      </c>
      <c r="AD35" s="280">
        <v>6.1790340842575979</v>
      </c>
      <c r="AE35" s="280">
        <v>6.8088915858765553</v>
      </c>
      <c r="AF35" s="280">
        <v>6.1767924772824632</v>
      </c>
      <c r="AG35" s="280">
        <v>6.4714213841691013</v>
      </c>
      <c r="AH35" s="280">
        <v>6.3907808728112787</v>
      </c>
      <c r="AI35" s="280">
        <v>6.492842348146989</v>
      </c>
    </row>
    <row r="36" spans="1:39" s="281" customFormat="1" ht="11.25" x14ac:dyDescent="0.2">
      <c r="A36" s="278" t="s">
        <v>113</v>
      </c>
      <c r="B36" s="279" t="str">
        <f t="shared" si="37"/>
        <v>Þús. tonn CO2-íg.</v>
      </c>
      <c r="C36" s="280">
        <v>6.6053975182669991</v>
      </c>
      <c r="D36" s="280">
        <v>6.265178381396999</v>
      </c>
      <c r="E36" s="280">
        <v>5.7839066949539992</v>
      </c>
      <c r="F36" s="280">
        <v>5.7039417306749991</v>
      </c>
      <c r="G36" s="280">
        <v>5.319691795472</v>
      </c>
      <c r="H36" s="280">
        <v>5.3247947336829995</v>
      </c>
      <c r="I36" s="280">
        <v>5.7058375092599993</v>
      </c>
      <c r="J36" s="280">
        <v>5.7276732867549995</v>
      </c>
      <c r="K36" s="280">
        <v>5.8608430059709997</v>
      </c>
      <c r="L36" s="280">
        <v>6.015735017331</v>
      </c>
      <c r="M36" s="280">
        <v>5.7997762155690005</v>
      </c>
      <c r="N36" s="280">
        <v>5.5831415448829995</v>
      </c>
      <c r="O36" s="280">
        <v>5.2976272254139998</v>
      </c>
      <c r="P36" s="280">
        <v>5.2618930265659998</v>
      </c>
      <c r="Q36" s="280">
        <v>5.0310061770269989</v>
      </c>
      <c r="R36" s="280">
        <v>6.1249503699850001</v>
      </c>
      <c r="S36" s="280">
        <v>6.4598948223980006</v>
      </c>
      <c r="T36" s="280">
        <v>7.174998352177</v>
      </c>
      <c r="U36" s="280">
        <v>6.8070451857169987</v>
      </c>
      <c r="V36" s="280">
        <v>6.3887432787699989</v>
      </c>
      <c r="W36" s="280">
        <v>8.322169499888</v>
      </c>
      <c r="X36" s="280">
        <v>6.7547153163149991</v>
      </c>
      <c r="Y36" s="280">
        <v>9.0477678291189996</v>
      </c>
      <c r="Z36" s="280">
        <v>6.4409283908556665</v>
      </c>
      <c r="AA36" s="280">
        <v>5.354709064453</v>
      </c>
      <c r="AB36" s="280">
        <v>4.5731591168524997</v>
      </c>
      <c r="AC36" s="280">
        <v>3.7719307414459999</v>
      </c>
      <c r="AD36" s="280">
        <v>5.0215601703349995</v>
      </c>
      <c r="AE36" s="280">
        <v>6.7073056823840007</v>
      </c>
      <c r="AF36" s="280">
        <v>4.8898993327230009</v>
      </c>
      <c r="AG36" s="280">
        <v>5.8209243781</v>
      </c>
      <c r="AH36" s="280">
        <v>5.0095777391020002</v>
      </c>
      <c r="AI36" s="280">
        <v>4.1827243816669988</v>
      </c>
    </row>
    <row r="37" spans="1:39" s="45" customFormat="1" x14ac:dyDescent="0.25">
      <c r="A37" s="185" t="s">
        <v>21</v>
      </c>
      <c r="B37" s="42" t="str">
        <f t="shared" si="37"/>
        <v>Þús. tonn CO2-íg.</v>
      </c>
      <c r="C37" s="43">
        <v>902.66365343553127</v>
      </c>
      <c r="D37" s="43">
        <v>790.99314913238516</v>
      </c>
      <c r="E37" s="43">
        <v>585.0057068137628</v>
      </c>
      <c r="F37" s="43">
        <v>551.64282042422781</v>
      </c>
      <c r="G37" s="43">
        <v>520.88613639556513</v>
      </c>
      <c r="H37" s="43">
        <v>553.02534021239398</v>
      </c>
      <c r="I37" s="43">
        <v>530.1141052060625</v>
      </c>
      <c r="J37" s="43">
        <v>649.01203276175829</v>
      </c>
      <c r="K37" s="43">
        <v>785.20754907522462</v>
      </c>
      <c r="L37" s="43">
        <v>938.97683091863007</v>
      </c>
      <c r="M37" s="43">
        <v>991.77428104654973</v>
      </c>
      <c r="N37" s="43">
        <v>990.97793583820919</v>
      </c>
      <c r="O37" s="43">
        <v>978.94240560758692</v>
      </c>
      <c r="P37" s="43">
        <v>966.73744061992818</v>
      </c>
      <c r="Q37" s="43">
        <v>974.79326864842449</v>
      </c>
      <c r="R37" s="43">
        <v>950.49305149651104</v>
      </c>
      <c r="S37" s="43">
        <v>1394.3936974134149</v>
      </c>
      <c r="T37" s="43">
        <v>1538.4749981004913</v>
      </c>
      <c r="U37" s="43">
        <v>2049.9205183694821</v>
      </c>
      <c r="V37" s="43">
        <v>1867.0086833366663</v>
      </c>
      <c r="W37" s="43">
        <v>1895.8423128399036</v>
      </c>
      <c r="X37" s="43">
        <v>1826.2342145347905</v>
      </c>
      <c r="Y37" s="43">
        <v>1894.5429039268686</v>
      </c>
      <c r="Z37" s="43">
        <v>1943.0772520198666</v>
      </c>
      <c r="AA37" s="43">
        <v>1917.6607900909237</v>
      </c>
      <c r="AB37" s="43">
        <v>1965.977401339562</v>
      </c>
      <c r="AC37" s="43">
        <v>1948.2070962665427</v>
      </c>
      <c r="AD37" s="43">
        <v>1994.388568030324</v>
      </c>
      <c r="AE37" s="43">
        <v>2035.7977351590432</v>
      </c>
      <c r="AF37" s="43">
        <v>2002.5084750353285</v>
      </c>
      <c r="AG37" s="43">
        <v>1977.9428829123194</v>
      </c>
      <c r="AH37" s="43">
        <v>2012.308255548787</v>
      </c>
      <c r="AI37" s="43">
        <v>2017.1965192706896</v>
      </c>
    </row>
    <row r="38" spans="1:39" s="51" customFormat="1" ht="43.5" customHeight="1" x14ac:dyDescent="0.25">
      <c r="A38" s="155" t="s">
        <v>116</v>
      </c>
      <c r="B38" s="321"/>
      <c r="C38" s="219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</row>
    <row r="39" spans="1:39" s="17" customFormat="1" ht="24" customHeight="1" x14ac:dyDescent="0.25">
      <c r="A39" s="333" t="str">
        <f>$A$3</f>
        <v>Söguleg losun</v>
      </c>
      <c r="B39" s="309"/>
      <c r="C39" s="309"/>
      <c r="D39" s="17" t="s">
        <v>124</v>
      </c>
      <c r="E39" s="310"/>
      <c r="F39" s="311"/>
      <c r="G39" s="308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2"/>
      <c r="AK39" s="312"/>
      <c r="AL39" s="312"/>
      <c r="AM39" s="312"/>
    </row>
    <row r="40" spans="1:39" s="44" customFormat="1" x14ac:dyDescent="0.25">
      <c r="A40" s="184" t="s">
        <v>32</v>
      </c>
      <c r="B40" s="42" t="str">
        <f t="shared" ref="B40:B47" si="39">$B$4</f>
        <v>Þús. tonn CO2-íg.</v>
      </c>
      <c r="C40" s="41">
        <v>391.10421769976415</v>
      </c>
      <c r="D40" s="41">
        <v>379.74345312020779</v>
      </c>
      <c r="E40" s="41">
        <v>372.83184943394423</v>
      </c>
      <c r="F40" s="41">
        <v>370.64603554145742</v>
      </c>
      <c r="G40" s="41">
        <v>371.35340775947316</v>
      </c>
      <c r="H40" s="41">
        <v>356.53906830796939</v>
      </c>
      <c r="I40" s="41">
        <v>360.79356739710499</v>
      </c>
      <c r="J40" s="41">
        <v>356.55831746060034</v>
      </c>
      <c r="K40" s="41">
        <v>363.82887056956025</v>
      </c>
      <c r="L40" s="41">
        <v>358.7828883878567</v>
      </c>
      <c r="M40" s="41">
        <v>345.10490707420837</v>
      </c>
      <c r="N40" s="41">
        <v>345.40663528150668</v>
      </c>
      <c r="O40" s="41">
        <v>337.58770630681204</v>
      </c>
      <c r="P40" s="41">
        <v>332.63799930142534</v>
      </c>
      <c r="Q40" s="41">
        <v>326.68747687991709</v>
      </c>
      <c r="R40" s="41">
        <v>329.04486225640539</v>
      </c>
      <c r="S40" s="41">
        <v>336.38070862999018</v>
      </c>
      <c r="T40" s="41">
        <v>342.38466466372358</v>
      </c>
      <c r="U40" s="41">
        <v>346.71145371589557</v>
      </c>
      <c r="V40" s="41">
        <v>352.49140385827144</v>
      </c>
      <c r="W40" s="41">
        <v>352.08843561105869</v>
      </c>
      <c r="X40" s="41">
        <v>350.60155495865888</v>
      </c>
      <c r="Y40" s="41">
        <v>343.07774117958581</v>
      </c>
      <c r="Z40" s="41">
        <v>335.52386428861291</v>
      </c>
      <c r="AA40" s="41">
        <v>354.5266835441796</v>
      </c>
      <c r="AB40" s="41">
        <v>357.60773872953808</v>
      </c>
      <c r="AC40" s="41">
        <v>359.95309435965697</v>
      </c>
      <c r="AD40" s="41">
        <v>352.295690372568</v>
      </c>
      <c r="AE40" s="41">
        <v>341.15509966226671</v>
      </c>
      <c r="AF40" s="41">
        <v>330.81726304438155</v>
      </c>
      <c r="AG40" s="41">
        <v>325.54067979019385</v>
      </c>
      <c r="AH40" s="41">
        <v>324.05640408300906</v>
      </c>
      <c r="AI40" s="41">
        <v>316.87068139342125</v>
      </c>
    </row>
    <row r="41" spans="1:39" s="44" customFormat="1" x14ac:dyDescent="0.25">
      <c r="A41" s="184" t="s">
        <v>33</v>
      </c>
      <c r="B41" s="42" t="str">
        <f t="shared" si="39"/>
        <v>Þús. tonn CO2-íg.</v>
      </c>
      <c r="C41" s="41">
        <v>106.82331497093315</v>
      </c>
      <c r="D41" s="41">
        <v>102.09679586711565</v>
      </c>
      <c r="E41" s="41">
        <v>93.576072371264047</v>
      </c>
      <c r="F41" s="41">
        <v>92.90011886634403</v>
      </c>
      <c r="G41" s="41">
        <v>91.006405467579157</v>
      </c>
      <c r="H41" s="41">
        <v>88.658933094667248</v>
      </c>
      <c r="I41" s="41">
        <v>89.19593703197144</v>
      </c>
      <c r="J41" s="41">
        <v>87.040558126365354</v>
      </c>
      <c r="K41" s="41">
        <v>89.426172946805053</v>
      </c>
      <c r="L41" s="41">
        <v>86.829809390054564</v>
      </c>
      <c r="M41" s="41">
        <v>87.132513901378061</v>
      </c>
      <c r="N41" s="41">
        <v>84.367964545967794</v>
      </c>
      <c r="O41" s="41">
        <v>82.793761108717078</v>
      </c>
      <c r="P41" s="41">
        <v>81.056948215604649</v>
      </c>
      <c r="Q41" s="41">
        <v>79.179008134867388</v>
      </c>
      <c r="R41" s="41">
        <v>80.15338202097162</v>
      </c>
      <c r="S41" s="41">
        <v>83.750370505736399</v>
      </c>
      <c r="T41" s="41">
        <v>85.778428491486977</v>
      </c>
      <c r="U41" s="41">
        <v>86.451420748884971</v>
      </c>
      <c r="V41" s="41">
        <v>87.712861513755342</v>
      </c>
      <c r="W41" s="41">
        <v>83.00263069027892</v>
      </c>
      <c r="X41" s="41">
        <v>84.309343634031023</v>
      </c>
      <c r="Y41" s="41">
        <v>79.739552904968548</v>
      </c>
      <c r="Z41" s="41">
        <v>76.098300756488982</v>
      </c>
      <c r="AA41" s="41">
        <v>82.185350512578623</v>
      </c>
      <c r="AB41" s="41">
        <v>82.846764119840344</v>
      </c>
      <c r="AC41" s="41">
        <v>83.550904869861654</v>
      </c>
      <c r="AD41" s="41">
        <v>81.71525565497528</v>
      </c>
      <c r="AE41" s="41">
        <v>79.199757770351567</v>
      </c>
      <c r="AF41" s="41">
        <v>77.350933127879131</v>
      </c>
      <c r="AG41" s="41">
        <v>75.346114423584055</v>
      </c>
      <c r="AH41" s="41">
        <v>75.474656664357852</v>
      </c>
      <c r="AI41" s="41">
        <v>74.215990971712003</v>
      </c>
    </row>
    <row r="42" spans="1:39" s="44" customFormat="1" x14ac:dyDescent="0.25">
      <c r="A42" s="184" t="s">
        <v>34</v>
      </c>
      <c r="B42" s="42" t="str">
        <f t="shared" si="39"/>
        <v>Þús. tonn CO2-íg.</v>
      </c>
      <c r="C42" s="41">
        <v>196.04503035960738</v>
      </c>
      <c r="D42" s="41">
        <v>192.73839407231853</v>
      </c>
      <c r="E42" s="41">
        <v>186.58795226735489</v>
      </c>
      <c r="F42" s="41">
        <v>190.50216981777109</v>
      </c>
      <c r="G42" s="41">
        <v>195.07658481898613</v>
      </c>
      <c r="H42" s="41">
        <v>189.82213506026758</v>
      </c>
      <c r="I42" s="41">
        <v>197.37758681466445</v>
      </c>
      <c r="J42" s="41">
        <v>194.72233820994916</v>
      </c>
      <c r="K42" s="41">
        <v>198.27954804521957</v>
      </c>
      <c r="L42" s="41">
        <v>203.00986720540402</v>
      </c>
      <c r="M42" s="41">
        <v>201.26813090329691</v>
      </c>
      <c r="N42" s="41">
        <v>200.46581791079166</v>
      </c>
      <c r="O42" s="41">
        <v>193.56473387627364</v>
      </c>
      <c r="P42" s="41">
        <v>190.3280392561621</v>
      </c>
      <c r="Q42" s="41">
        <v>189.61631044163749</v>
      </c>
      <c r="R42" s="41">
        <v>189.1325470523945</v>
      </c>
      <c r="S42" s="41">
        <v>204.44239903162128</v>
      </c>
      <c r="T42" s="41">
        <v>213.42217213612693</v>
      </c>
      <c r="U42" s="41">
        <v>221.91100240553885</v>
      </c>
      <c r="V42" s="41">
        <v>206.39289766837697</v>
      </c>
      <c r="W42" s="41">
        <v>199.95688691241384</v>
      </c>
      <c r="X42" s="41">
        <v>198.11306413706603</v>
      </c>
      <c r="Y42" s="41">
        <v>205.17594449595288</v>
      </c>
      <c r="Z42" s="41">
        <v>200.69978626181734</v>
      </c>
      <c r="AA42" s="41">
        <v>219.56072137753443</v>
      </c>
      <c r="AB42" s="41">
        <v>205.26560161647603</v>
      </c>
      <c r="AC42" s="41">
        <v>201.81057888483895</v>
      </c>
      <c r="AD42" s="41">
        <v>211.38304127850802</v>
      </c>
      <c r="AE42" s="41">
        <v>202.07594150233547</v>
      </c>
      <c r="AF42" s="41">
        <v>192.92309528306683</v>
      </c>
      <c r="AG42" s="41">
        <v>198.24940397115486</v>
      </c>
      <c r="AH42" s="41">
        <v>203.12650935672625</v>
      </c>
      <c r="AI42" s="41">
        <v>198.35952386345463</v>
      </c>
    </row>
    <row r="43" spans="1:39" s="44" customFormat="1" x14ac:dyDescent="0.25">
      <c r="A43" s="184" t="s">
        <v>94</v>
      </c>
      <c r="B43" s="42" t="str">
        <f t="shared" si="39"/>
        <v>Þús. tonn CO2-íg.</v>
      </c>
      <c r="C43" s="361">
        <f>SUM(C44:C46)</f>
        <v>2.3099999999999999E-2</v>
      </c>
      <c r="D43" s="362">
        <f t="shared" ref="D43:AI43" si="40">SUM(D44:D46)</f>
        <v>9.2492400000000006E-3</v>
      </c>
      <c r="E43" s="361">
        <f t="shared" si="40"/>
        <v>3.2451320000000006E-2</v>
      </c>
      <c r="F43" s="361">
        <f t="shared" si="40"/>
        <v>2.2004839999999998E-2</v>
      </c>
      <c r="G43" s="362">
        <f t="shared" si="40"/>
        <v>8.7999999999999988E-3</v>
      </c>
      <c r="H43" s="196">
        <f t="shared" si="40"/>
        <v>2.4369458069135801</v>
      </c>
      <c r="I43" s="196">
        <f t="shared" si="40"/>
        <v>2.6508298965432116</v>
      </c>
      <c r="J43" s="196">
        <f t="shared" si="40"/>
        <v>2.5593616019753092</v>
      </c>
      <c r="K43" s="196">
        <f t="shared" si="40"/>
        <v>2.5464230488888897</v>
      </c>
      <c r="L43" s="196">
        <f t="shared" si="40"/>
        <v>2.7616834585185188</v>
      </c>
      <c r="M43" s="196">
        <f t="shared" si="40"/>
        <v>2.7621307511111111</v>
      </c>
      <c r="N43" s="196">
        <f t="shared" si="40"/>
        <v>2.6959684128395072</v>
      </c>
      <c r="O43" s="196">
        <f t="shared" si="40"/>
        <v>2.4154087303703711</v>
      </c>
      <c r="P43" s="196">
        <f t="shared" si="40"/>
        <v>4.6716002340740737</v>
      </c>
      <c r="Q43" s="196">
        <f t="shared" si="40"/>
        <v>4.779621988641976</v>
      </c>
      <c r="R43" s="196">
        <f t="shared" si="40"/>
        <v>4.5326526558024689</v>
      </c>
      <c r="S43" s="196">
        <f t="shared" si="40"/>
        <v>4.4245318740740744</v>
      </c>
      <c r="T43" s="196">
        <f t="shared" si="40"/>
        <v>4.0608959424240698</v>
      </c>
      <c r="U43" s="196">
        <f t="shared" si="40"/>
        <v>7.018974987308642</v>
      </c>
      <c r="V43" s="196">
        <f t="shared" si="40"/>
        <v>5.7231211653054324</v>
      </c>
      <c r="W43" s="196">
        <f t="shared" si="40"/>
        <v>3.3200173570168667</v>
      </c>
      <c r="X43" s="196">
        <f t="shared" si="40"/>
        <v>3.3116244576399865</v>
      </c>
      <c r="Y43" s="196">
        <f t="shared" si="40"/>
        <v>3.1318885840689332</v>
      </c>
      <c r="Z43" s="196">
        <f t="shared" si="40"/>
        <v>2.9455943074066662</v>
      </c>
      <c r="AA43" s="196">
        <f t="shared" si="40"/>
        <v>3.0499577376106668</v>
      </c>
      <c r="AB43" s="196">
        <f t="shared" si="40"/>
        <v>2.7669514469197329</v>
      </c>
      <c r="AC43" s="196">
        <f t="shared" si="40"/>
        <v>3.0115101924878669</v>
      </c>
      <c r="AD43" s="196">
        <f t="shared" si="40"/>
        <v>3.6940224201653669</v>
      </c>
      <c r="AE43" s="196">
        <f t="shared" si="40"/>
        <v>3.8024159394697667</v>
      </c>
      <c r="AF43" s="196">
        <f t="shared" si="40"/>
        <v>7.6769784301432935</v>
      </c>
      <c r="AG43" s="196">
        <f t="shared" si="40"/>
        <v>8.8329159904071606</v>
      </c>
      <c r="AH43" s="196">
        <f t="shared" si="40"/>
        <v>9.197463807637325</v>
      </c>
      <c r="AI43" s="196">
        <f t="shared" si="40"/>
        <v>6.535753746866666</v>
      </c>
    </row>
    <row r="44" spans="1:39" s="281" customFormat="1" ht="11.25" x14ac:dyDescent="0.2">
      <c r="A44" s="278"/>
      <c r="B44" s="279" t="str">
        <f t="shared" si="39"/>
        <v>Þús. tonn CO2-íg.</v>
      </c>
      <c r="C44" s="280">
        <v>2.3099999999999999E-2</v>
      </c>
      <c r="D44" s="280">
        <v>9.2492400000000006E-3</v>
      </c>
      <c r="E44" s="280">
        <v>3.2451320000000006E-2</v>
      </c>
      <c r="F44" s="280">
        <v>2.2004839999999998E-2</v>
      </c>
      <c r="G44" s="280">
        <v>8.7999999999999988E-3</v>
      </c>
      <c r="H44" s="280">
        <v>3.0799999999999997E-6</v>
      </c>
      <c r="I44" s="280">
        <v>1.7356020000000714E-2</v>
      </c>
      <c r="J44" s="280">
        <v>3.4708959999999997E-2</v>
      </c>
      <c r="K44" s="280">
        <v>6.1599999999999995E-6</v>
      </c>
      <c r="L44" s="280">
        <v>1.1063800000000992E-3</v>
      </c>
      <c r="M44" s="280">
        <v>2.2065999999999995E-3</v>
      </c>
      <c r="N44" s="280">
        <v>1.11936E-3</v>
      </c>
      <c r="O44" s="280">
        <v>2.8419599999999993E-3</v>
      </c>
      <c r="P44" s="280">
        <v>2.4203065333333327</v>
      </c>
      <c r="Q44" s="280">
        <v>2.6251791866666663</v>
      </c>
      <c r="R44" s="280">
        <v>2.4051975199999998</v>
      </c>
      <c r="S44" s="280">
        <v>1.73838852</v>
      </c>
      <c r="T44" s="280">
        <v>1.0369714762512294</v>
      </c>
      <c r="U44" s="280">
        <v>3.6735925942222227</v>
      </c>
      <c r="V44" s="280">
        <v>3.0739770309844445</v>
      </c>
      <c r="W44" s="280">
        <v>1.8583262646666663</v>
      </c>
      <c r="X44" s="280">
        <v>1.9271194561666665</v>
      </c>
      <c r="Y44" s="280">
        <v>1.8101158533333332</v>
      </c>
      <c r="Z44" s="280">
        <v>1.8535235399999999</v>
      </c>
      <c r="AA44" s="280">
        <v>1.5813416666666666</v>
      </c>
      <c r="AB44" s="280">
        <v>1.3439063733333332</v>
      </c>
      <c r="AC44" s="280">
        <v>1.2229415733333333</v>
      </c>
      <c r="AD44" s="280">
        <v>1.5365889733333331</v>
      </c>
      <c r="AE44" s="280">
        <v>1.7195537333333333</v>
      </c>
      <c r="AF44" s="280">
        <v>2.1348134133333327</v>
      </c>
      <c r="AG44" s="280">
        <v>5.2920958933333324</v>
      </c>
      <c r="AH44" s="280">
        <v>5.7898888666666668</v>
      </c>
      <c r="AI44" s="280">
        <v>3.8126197999999993</v>
      </c>
    </row>
    <row r="45" spans="1:39" s="281" customFormat="1" ht="11.25" x14ac:dyDescent="0.2">
      <c r="A45" s="278"/>
      <c r="B45" s="279" t="str">
        <f t="shared" si="39"/>
        <v>Þús. tonn CO2-íg.</v>
      </c>
      <c r="C45" s="280">
        <v>0</v>
      </c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280">
        <v>0</v>
      </c>
      <c r="R45" s="280">
        <v>0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6.6000000000000008E-3</v>
      </c>
      <c r="AB45" s="280">
        <v>6.6000000000000008E-3</v>
      </c>
      <c r="AC45" s="280">
        <v>0.24493333333333331</v>
      </c>
      <c r="AD45" s="280">
        <v>0.54002666666666665</v>
      </c>
      <c r="AE45" s="280">
        <v>0.72042666666666677</v>
      </c>
      <c r="AF45" s="280">
        <v>3.1885993333333338</v>
      </c>
      <c r="AG45" s="280">
        <v>1.6677649999999999</v>
      </c>
      <c r="AH45" s="280">
        <v>1.4764933333333337</v>
      </c>
      <c r="AI45" s="280">
        <v>1.5558399999999999</v>
      </c>
    </row>
    <row r="46" spans="1:39" s="281" customFormat="1" ht="11.25" x14ac:dyDescent="0.2">
      <c r="A46" s="278"/>
      <c r="B46" s="279" t="str">
        <f t="shared" si="39"/>
        <v>Þús. tonn CO2-íg.</v>
      </c>
      <c r="C46" s="280">
        <v>0</v>
      </c>
      <c r="D46" s="280">
        <v>0</v>
      </c>
      <c r="E46" s="280">
        <v>0</v>
      </c>
      <c r="F46" s="280">
        <v>0</v>
      </c>
      <c r="G46" s="280">
        <v>0</v>
      </c>
      <c r="H46" s="280">
        <v>2.4369427269135802</v>
      </c>
      <c r="I46" s="280">
        <v>2.6334738765432109</v>
      </c>
      <c r="J46" s="280">
        <v>2.524652641975309</v>
      </c>
      <c r="K46" s="280">
        <v>2.5464168888888898</v>
      </c>
      <c r="L46" s="280">
        <v>2.7605770785185189</v>
      </c>
      <c r="M46" s="280">
        <v>2.759924151111111</v>
      </c>
      <c r="N46" s="280">
        <v>2.694849052839507</v>
      </c>
      <c r="O46" s="280">
        <v>2.412566770370371</v>
      </c>
      <c r="P46" s="280">
        <v>2.2512937007407414</v>
      </c>
      <c r="Q46" s="280">
        <v>2.1544428019753092</v>
      </c>
      <c r="R46" s="280">
        <v>2.1274551358024691</v>
      </c>
      <c r="S46" s="280">
        <v>2.6861433540740745</v>
      </c>
      <c r="T46" s="280">
        <v>3.0239244661728399</v>
      </c>
      <c r="U46" s="280">
        <v>3.3453823930864197</v>
      </c>
      <c r="V46" s="280">
        <v>2.6491441343209883</v>
      </c>
      <c r="W46" s="280">
        <v>1.4616910923502002</v>
      </c>
      <c r="X46" s="280">
        <v>1.38450500147332</v>
      </c>
      <c r="Y46" s="280">
        <v>1.3217727307356</v>
      </c>
      <c r="Z46" s="280">
        <v>1.0920707674066665</v>
      </c>
      <c r="AA46" s="280">
        <v>1.462016070944</v>
      </c>
      <c r="AB46" s="280">
        <v>1.4164450735864</v>
      </c>
      <c r="AC46" s="280">
        <v>1.5436352858212004</v>
      </c>
      <c r="AD46" s="280">
        <v>1.6174067801653669</v>
      </c>
      <c r="AE46" s="280">
        <v>1.3624355394697667</v>
      </c>
      <c r="AF46" s="280">
        <v>2.353565683476627</v>
      </c>
      <c r="AG46" s="280">
        <v>1.8730550970738278</v>
      </c>
      <c r="AH46" s="280">
        <v>1.9310816076373249</v>
      </c>
      <c r="AI46" s="280">
        <v>1.1672939468666668</v>
      </c>
    </row>
    <row r="47" spans="1:39" s="45" customFormat="1" x14ac:dyDescent="0.25">
      <c r="A47" s="185" t="s">
        <v>21</v>
      </c>
      <c r="B47" s="42" t="str">
        <f t="shared" si="39"/>
        <v>Þús. tonn CO2-íg.</v>
      </c>
      <c r="C47" s="43">
        <v>693.99566303030463</v>
      </c>
      <c r="D47" s="43">
        <v>674.58789229964202</v>
      </c>
      <c r="E47" s="43">
        <v>653.02832539256315</v>
      </c>
      <c r="F47" s="43">
        <v>654.07032906557254</v>
      </c>
      <c r="G47" s="43">
        <v>657.4451980460384</v>
      </c>
      <c r="H47" s="43">
        <v>637.45708226981787</v>
      </c>
      <c r="I47" s="43">
        <v>650.0179211402841</v>
      </c>
      <c r="J47" s="43">
        <v>640.88057539889019</v>
      </c>
      <c r="K47" s="43">
        <v>654.08101461047374</v>
      </c>
      <c r="L47" s="43">
        <v>651.38424844183373</v>
      </c>
      <c r="M47" s="43">
        <v>636.26768262999451</v>
      </c>
      <c r="N47" s="43">
        <v>632.93638615110558</v>
      </c>
      <c r="O47" s="43">
        <v>616.36161002217307</v>
      </c>
      <c r="P47" s="43">
        <v>608.69458700726614</v>
      </c>
      <c r="Q47" s="43">
        <v>600.26241744506387</v>
      </c>
      <c r="R47" s="43">
        <v>602.86344398557401</v>
      </c>
      <c r="S47" s="43">
        <v>628.99801004142182</v>
      </c>
      <c r="T47" s="43">
        <v>645.64616123376152</v>
      </c>
      <c r="U47" s="43">
        <v>662.09285185762803</v>
      </c>
      <c r="V47" s="43">
        <v>652.32028420570919</v>
      </c>
      <c r="W47" s="43">
        <v>638.36797057076831</v>
      </c>
      <c r="X47" s="43">
        <v>636.33558718739607</v>
      </c>
      <c r="Y47" s="43">
        <v>631.12512716457616</v>
      </c>
      <c r="Z47" s="43">
        <v>615.26754561432585</v>
      </c>
      <c r="AA47" s="43">
        <v>659.32271317190327</v>
      </c>
      <c r="AB47" s="43">
        <v>648.48705591277417</v>
      </c>
      <c r="AC47" s="43">
        <v>648.32608830684535</v>
      </c>
      <c r="AD47" s="43">
        <v>649.08800972621657</v>
      </c>
      <c r="AE47" s="43">
        <v>626.23321487442342</v>
      </c>
      <c r="AF47" s="43">
        <v>608.76826988547066</v>
      </c>
      <c r="AG47" s="43">
        <v>607.96911417533988</v>
      </c>
      <c r="AH47" s="43">
        <v>611.8550339117304</v>
      </c>
      <c r="AI47" s="43">
        <v>595.98194997545465</v>
      </c>
    </row>
    <row r="48" spans="1:39" s="51" customFormat="1" ht="43.5" customHeight="1" x14ac:dyDescent="0.25">
      <c r="A48" s="155" t="s">
        <v>118</v>
      </c>
      <c r="B48" s="321"/>
      <c r="C48" s="219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</row>
    <row r="49" spans="1:39" s="17" customFormat="1" ht="24" customHeight="1" x14ac:dyDescent="0.25">
      <c r="A49" s="333" t="str">
        <f>$A$3</f>
        <v>Söguleg losun</v>
      </c>
      <c r="B49" s="309"/>
      <c r="C49" s="309"/>
      <c r="D49" s="17" t="s">
        <v>124</v>
      </c>
      <c r="E49" s="310"/>
      <c r="F49" s="311"/>
      <c r="G49" s="308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2"/>
      <c r="AK49" s="312"/>
      <c r="AL49" s="312"/>
      <c r="AM49" s="312"/>
    </row>
    <row r="50" spans="1:39" s="44" customFormat="1" x14ac:dyDescent="0.25">
      <c r="A50" s="184" t="s">
        <v>35</v>
      </c>
      <c r="B50" s="42" t="str">
        <f t="shared" ref="B50:B65" si="41">$B$4</f>
        <v>Þús. tonn CO2-íg.</v>
      </c>
      <c r="C50" s="41">
        <v>150.65157607191762</v>
      </c>
      <c r="D50" s="41">
        <v>144.84539528291191</v>
      </c>
      <c r="E50" s="41">
        <v>136.82404305899323</v>
      </c>
      <c r="F50" s="41">
        <v>139.66966924715845</v>
      </c>
      <c r="G50" s="41">
        <v>142.28380027971761</v>
      </c>
      <c r="H50" s="41">
        <v>138.53169874821918</v>
      </c>
      <c r="I50" s="41">
        <v>145.16706798986195</v>
      </c>
      <c r="J50" s="41">
        <v>141.62197976435161</v>
      </c>
      <c r="K50" s="41">
        <v>143.66822846686708</v>
      </c>
      <c r="L50" s="41">
        <v>148.15331086734156</v>
      </c>
      <c r="M50" s="41">
        <v>145.99819797798327</v>
      </c>
      <c r="N50" s="41">
        <v>144.73029395188487</v>
      </c>
      <c r="O50" s="41">
        <v>136.67613463321479</v>
      </c>
      <c r="P50" s="41">
        <v>134.49600298694901</v>
      </c>
      <c r="Q50" s="41">
        <v>132.12666477594615</v>
      </c>
      <c r="R50" s="41">
        <v>130.21347427448845</v>
      </c>
      <c r="S50" s="41">
        <v>145.18695847349022</v>
      </c>
      <c r="T50" s="41">
        <v>153.63800975912616</v>
      </c>
      <c r="U50" s="41">
        <v>164.65656519593512</v>
      </c>
      <c r="V50" s="41">
        <v>147.63229974037083</v>
      </c>
      <c r="W50" s="41">
        <v>138.83664233394956</v>
      </c>
      <c r="X50" s="41">
        <v>137.05421854390431</v>
      </c>
      <c r="Y50" s="41">
        <v>143.68691612389821</v>
      </c>
      <c r="Z50" s="41">
        <v>139.27900495240516</v>
      </c>
      <c r="AA50" s="41">
        <v>158.05580773990405</v>
      </c>
      <c r="AB50" s="41">
        <v>143.4020588428879</v>
      </c>
      <c r="AC50" s="41">
        <v>139.99787175113607</v>
      </c>
      <c r="AD50" s="41">
        <v>150.06882814539395</v>
      </c>
      <c r="AE50" s="41">
        <v>140.77384489567015</v>
      </c>
      <c r="AF50" s="41">
        <v>135.00350753763041</v>
      </c>
      <c r="AG50" s="41">
        <v>140.53865601869481</v>
      </c>
      <c r="AH50" s="41">
        <v>144.8376773706938</v>
      </c>
      <c r="AI50" s="41">
        <v>136.29188630478421</v>
      </c>
    </row>
    <row r="51" spans="1:39" s="44" customFormat="1" x14ac:dyDescent="0.25">
      <c r="A51" s="184" t="s">
        <v>36</v>
      </c>
      <c r="B51" s="42" t="str">
        <f t="shared" si="41"/>
        <v>Þús. tonn CO2-íg.</v>
      </c>
      <c r="C51" s="41">
        <f t="shared" ref="C51" si="42">SUM(C52:C54)</f>
        <v>192.34187398457098</v>
      </c>
      <c r="D51" s="41">
        <f t="shared" ref="D51:AI51" si="43">SUM(D52:D54)</f>
        <v>195.31765115897969</v>
      </c>
      <c r="E51" s="41">
        <f t="shared" si="43"/>
        <v>197.19559740806235</v>
      </c>
      <c r="F51" s="41">
        <f t="shared" si="43"/>
        <v>192.4563354079325</v>
      </c>
      <c r="G51" s="41">
        <f t="shared" si="43"/>
        <v>188.24152016992971</v>
      </c>
      <c r="H51" s="41">
        <f t="shared" si="43"/>
        <v>188.57483460113258</v>
      </c>
      <c r="I51" s="41">
        <f t="shared" si="43"/>
        <v>190.90444909464222</v>
      </c>
      <c r="J51" s="41">
        <f t="shared" si="43"/>
        <v>181.247552798725</v>
      </c>
      <c r="K51" s="41">
        <f t="shared" si="43"/>
        <v>183.71622293460467</v>
      </c>
      <c r="L51" s="41">
        <f t="shared" si="43"/>
        <v>179.21623115148884</v>
      </c>
      <c r="M51" s="41">
        <f t="shared" si="43"/>
        <v>173.9449837040724</v>
      </c>
      <c r="N51" s="41">
        <f t="shared" si="43"/>
        <v>170.39044901013355</v>
      </c>
      <c r="O51" s="41">
        <f t="shared" si="43"/>
        <v>164.24614240226947</v>
      </c>
      <c r="P51" s="41">
        <f t="shared" si="43"/>
        <v>160.31778640928718</v>
      </c>
      <c r="Q51" s="41">
        <f t="shared" si="43"/>
        <v>156.6538241728075</v>
      </c>
      <c r="R51" s="41">
        <f t="shared" si="43"/>
        <v>158.14725800532102</v>
      </c>
      <c r="S51" s="41">
        <f t="shared" si="43"/>
        <v>165.55317003946203</v>
      </c>
      <c r="T51" s="41">
        <f t="shared" si="43"/>
        <v>171.72017846788845</v>
      </c>
      <c r="U51" s="41">
        <f t="shared" si="43"/>
        <v>174.84871732933399</v>
      </c>
      <c r="V51" s="41">
        <f t="shared" si="43"/>
        <v>177.19526949045934</v>
      </c>
      <c r="W51" s="41">
        <f t="shared" si="43"/>
        <v>172.57789655256499</v>
      </c>
      <c r="X51" s="41">
        <f t="shared" si="43"/>
        <v>171.97318731151731</v>
      </c>
      <c r="Y51" s="41">
        <f t="shared" si="43"/>
        <v>164.43664539933278</v>
      </c>
      <c r="Z51" s="41">
        <f t="shared" si="43"/>
        <v>160.43567427365761</v>
      </c>
      <c r="AA51" s="41">
        <f t="shared" si="43"/>
        <v>173.48474360955424</v>
      </c>
      <c r="AB51" s="41">
        <f t="shared" si="43"/>
        <v>183.57759997233285</v>
      </c>
      <c r="AC51" s="41">
        <f t="shared" si="43"/>
        <v>185.17846537887112</v>
      </c>
      <c r="AD51" s="41">
        <f t="shared" si="43"/>
        <v>185.12903520936717</v>
      </c>
      <c r="AE51" s="41">
        <f t="shared" si="43"/>
        <v>185.80655718420169</v>
      </c>
      <c r="AF51" s="41">
        <f t="shared" si="43"/>
        <v>186.32374303836005</v>
      </c>
      <c r="AG51" s="41">
        <f t="shared" si="43"/>
        <v>184.94889458130169</v>
      </c>
      <c r="AH51" s="41">
        <f t="shared" si="43"/>
        <v>186.31299816765781</v>
      </c>
      <c r="AI51" s="41">
        <f t="shared" si="43"/>
        <v>185.06556443028032</v>
      </c>
    </row>
    <row r="52" spans="1:39" s="337" customFormat="1" ht="11.25" x14ac:dyDescent="0.2">
      <c r="A52" s="334" t="s">
        <v>37</v>
      </c>
      <c r="B52" s="335" t="str">
        <f t="shared" si="41"/>
        <v>Þús. tonn CO2-íg.</v>
      </c>
      <c r="C52" s="336">
        <v>143.2258283835078</v>
      </c>
      <c r="D52" s="336">
        <v>145.75675507996422</v>
      </c>
      <c r="E52" s="336">
        <v>148.14414377819725</v>
      </c>
      <c r="F52" s="336">
        <v>144.67949985788306</v>
      </c>
      <c r="G52" s="336">
        <v>141.52247824989956</v>
      </c>
      <c r="H52" s="336">
        <v>142.00396815720234</v>
      </c>
      <c r="I52" s="336">
        <v>144.176992961981</v>
      </c>
      <c r="J52" s="336">
        <v>136.70222420677487</v>
      </c>
      <c r="K52" s="336">
        <v>138.73815421147305</v>
      </c>
      <c r="L52" s="336">
        <v>135.77352754252297</v>
      </c>
      <c r="M52" s="336">
        <v>131.95883001828068</v>
      </c>
      <c r="N52" s="336">
        <v>129.42720446074404</v>
      </c>
      <c r="O52" s="336">
        <v>124.93969976640676</v>
      </c>
      <c r="P52" s="336">
        <v>122.22066940948721</v>
      </c>
      <c r="Q52" s="336">
        <v>119.46971536361954</v>
      </c>
      <c r="R52" s="336">
        <v>120.81666858136433</v>
      </c>
      <c r="S52" s="336">
        <v>126.53303854353315</v>
      </c>
      <c r="T52" s="336">
        <v>131.12990538943609</v>
      </c>
      <c r="U52" s="336">
        <v>133.62820761735657</v>
      </c>
      <c r="V52" s="336">
        <v>135.36709693374536</v>
      </c>
      <c r="W52" s="336">
        <v>131.94209320588396</v>
      </c>
      <c r="X52" s="336">
        <v>131.72077094521973</v>
      </c>
      <c r="Y52" s="336">
        <v>126.29541425408802</v>
      </c>
      <c r="Z52" s="336">
        <v>123.44607366466138</v>
      </c>
      <c r="AA52" s="336">
        <v>133.71027220000482</v>
      </c>
      <c r="AB52" s="336">
        <v>141.76177314379029</v>
      </c>
      <c r="AC52" s="336">
        <v>143.41860795303538</v>
      </c>
      <c r="AD52" s="336">
        <v>143.68625064892302</v>
      </c>
      <c r="AE52" s="336">
        <v>144.6170286723144</v>
      </c>
      <c r="AF52" s="336">
        <v>144.84700249368026</v>
      </c>
      <c r="AG52" s="336">
        <v>144.22954734413841</v>
      </c>
      <c r="AH52" s="336">
        <v>144.86355352873846</v>
      </c>
      <c r="AI52" s="336">
        <v>143.8903225034145</v>
      </c>
    </row>
    <row r="53" spans="1:39" s="337" customFormat="1" ht="11.25" x14ac:dyDescent="0.2">
      <c r="A53" s="334" t="s">
        <v>38</v>
      </c>
      <c r="B53" s="335" t="str">
        <f t="shared" si="41"/>
        <v>Þús. tonn CO2-íg.</v>
      </c>
      <c r="C53" s="336">
        <v>48.249077420254601</v>
      </c>
      <c r="D53" s="336">
        <v>48.71393832968198</v>
      </c>
      <c r="E53" s="336">
        <v>48.1390566192213</v>
      </c>
      <c r="F53" s="336">
        <v>46.883565844819074</v>
      </c>
      <c r="G53" s="336">
        <v>45.83775575038748</v>
      </c>
      <c r="H53" s="336">
        <v>45.671646377388669</v>
      </c>
      <c r="I53" s="336">
        <v>45.820759866845975</v>
      </c>
      <c r="J53" s="336">
        <v>43.458680510324534</v>
      </c>
      <c r="K53" s="336">
        <v>43.74915667017958</v>
      </c>
      <c r="L53" s="336">
        <v>42.234642566072942</v>
      </c>
      <c r="M53" s="336">
        <v>40.816105658744021</v>
      </c>
      <c r="N53" s="336">
        <v>39.803483892415223</v>
      </c>
      <c r="O53" s="336">
        <v>38.185824149677799</v>
      </c>
      <c r="P53" s="336">
        <v>36.862794825676673</v>
      </c>
      <c r="Q53" s="336">
        <v>35.900896805025525</v>
      </c>
      <c r="R53" s="336">
        <v>36.088682554097304</v>
      </c>
      <c r="S53" s="336">
        <v>37.41155665690539</v>
      </c>
      <c r="T53" s="336">
        <v>38.984329099349388</v>
      </c>
      <c r="U53" s="336">
        <v>39.56670852747947</v>
      </c>
      <c r="V53" s="336">
        <v>40.159786350676299</v>
      </c>
      <c r="W53" s="336">
        <v>38.947163024337385</v>
      </c>
      <c r="X53" s="336">
        <v>38.599538384678411</v>
      </c>
      <c r="Y53" s="336">
        <v>36.565294302421734</v>
      </c>
      <c r="Z53" s="336">
        <v>35.448617743860083</v>
      </c>
      <c r="AA53" s="336">
        <v>38.058699824774578</v>
      </c>
      <c r="AB53" s="336">
        <v>40.018531893501546</v>
      </c>
      <c r="AC53" s="336">
        <v>39.975673133529682</v>
      </c>
      <c r="AD53" s="336">
        <v>39.630619639862161</v>
      </c>
      <c r="AE53" s="336">
        <v>39.388255124357464</v>
      </c>
      <c r="AF53" s="336">
        <v>39.734654188926534</v>
      </c>
      <c r="AG53" s="336">
        <v>38.962284312118264</v>
      </c>
      <c r="AH53" s="336">
        <v>39.707523628234469</v>
      </c>
      <c r="AI53" s="336">
        <v>39.45417637378047</v>
      </c>
    </row>
    <row r="54" spans="1:39" s="337" customFormat="1" ht="11.25" x14ac:dyDescent="0.2">
      <c r="A54" s="334" t="s">
        <v>39</v>
      </c>
      <c r="B54" s="335" t="str">
        <f t="shared" si="41"/>
        <v>Þús. tonn CO2-íg.</v>
      </c>
      <c r="C54" s="336">
        <v>0.8669681808085794</v>
      </c>
      <c r="D54" s="336">
        <v>0.84695774933347745</v>
      </c>
      <c r="E54" s="336">
        <v>0.91239701064380929</v>
      </c>
      <c r="F54" s="336">
        <v>0.89326970523035931</v>
      </c>
      <c r="G54" s="336">
        <v>0.88128616964266948</v>
      </c>
      <c r="H54" s="336">
        <v>0.89922006654156394</v>
      </c>
      <c r="I54" s="336">
        <v>0.90669626581525264</v>
      </c>
      <c r="J54" s="336">
        <v>1.0866480816255804</v>
      </c>
      <c r="K54" s="336">
        <v>1.2289120529520352</v>
      </c>
      <c r="L54" s="336">
        <v>1.208061042892917</v>
      </c>
      <c r="M54" s="336">
        <v>1.1700480270477085</v>
      </c>
      <c r="N54" s="336">
        <v>1.1597606569743022</v>
      </c>
      <c r="O54" s="336">
        <v>1.1206184861849207</v>
      </c>
      <c r="P54" s="336">
        <v>1.2343221741232782</v>
      </c>
      <c r="Q54" s="336">
        <v>1.2832120041624371</v>
      </c>
      <c r="R54" s="336">
        <v>1.2419068698594011</v>
      </c>
      <c r="S54" s="336">
        <v>1.6085748390234922</v>
      </c>
      <c r="T54" s="336">
        <v>1.6059439791029519</v>
      </c>
      <c r="U54" s="336">
        <v>1.6538011844979628</v>
      </c>
      <c r="V54" s="336">
        <v>1.6683862060376669</v>
      </c>
      <c r="W54" s="336">
        <v>1.6886403223436433</v>
      </c>
      <c r="X54" s="336">
        <v>1.6528779816191952</v>
      </c>
      <c r="Y54" s="336">
        <v>1.5759368428230427</v>
      </c>
      <c r="Z54" s="336">
        <v>1.5409828651361619</v>
      </c>
      <c r="AA54" s="336">
        <v>1.7157715847748389</v>
      </c>
      <c r="AB54" s="336">
        <v>1.7972949350410206</v>
      </c>
      <c r="AC54" s="336">
        <v>1.7841842923060696</v>
      </c>
      <c r="AD54" s="336">
        <v>1.8121649205819832</v>
      </c>
      <c r="AE54" s="336">
        <v>1.8012733875298075</v>
      </c>
      <c r="AF54" s="336">
        <v>1.742086355753254</v>
      </c>
      <c r="AG54" s="336">
        <v>1.7570629250450132</v>
      </c>
      <c r="AH54" s="336">
        <v>1.7419210106848642</v>
      </c>
      <c r="AI54" s="336">
        <v>1.7210655530853671</v>
      </c>
    </row>
    <row r="55" spans="1:39" s="44" customFormat="1" x14ac:dyDescent="0.25">
      <c r="A55" s="184" t="s">
        <v>40</v>
      </c>
      <c r="B55" s="42" t="str">
        <f t="shared" si="41"/>
        <v>Þús. tonn CO2-íg.</v>
      </c>
      <c r="C55" s="41">
        <f>SUM(C56:C58)</f>
        <v>231.97309834392286</v>
      </c>
      <c r="D55" s="41">
        <f t="shared" ref="D55:AI55" si="44">SUM(D56:D58)</f>
        <v>215.53232986075906</v>
      </c>
      <c r="E55" s="41">
        <f t="shared" si="44"/>
        <v>204.67702358001839</v>
      </c>
      <c r="F55" s="41">
        <f t="shared" si="44"/>
        <v>205.03549771918404</v>
      </c>
      <c r="G55" s="41">
        <f t="shared" si="44"/>
        <v>208.30506502958414</v>
      </c>
      <c r="H55" s="41">
        <f t="shared" si="44"/>
        <v>191.24976082106613</v>
      </c>
      <c r="I55" s="41">
        <f t="shared" si="44"/>
        <v>192.47328147554617</v>
      </c>
      <c r="J55" s="41">
        <f t="shared" si="44"/>
        <v>196.49426052130917</v>
      </c>
      <c r="K55" s="41">
        <f t="shared" si="44"/>
        <v>202.35493537811325</v>
      </c>
      <c r="L55" s="41">
        <f t="shared" si="44"/>
        <v>200.75952740557258</v>
      </c>
      <c r="M55" s="41">
        <f t="shared" si="44"/>
        <v>191.9247211612666</v>
      </c>
      <c r="N55" s="41">
        <f t="shared" si="44"/>
        <v>194.40619690528533</v>
      </c>
      <c r="O55" s="41">
        <f t="shared" si="44"/>
        <v>192.60576126998507</v>
      </c>
      <c r="P55" s="41">
        <f t="shared" si="44"/>
        <v>189.75797330209153</v>
      </c>
      <c r="Q55" s="41">
        <f t="shared" si="44"/>
        <v>185.93829643309422</v>
      </c>
      <c r="R55" s="41">
        <f t="shared" si="44"/>
        <v>185.22702706761959</v>
      </c>
      <c r="S55" s="41">
        <f t="shared" si="44"/>
        <v>186.30783275376959</v>
      </c>
      <c r="T55" s="41">
        <f t="shared" si="44"/>
        <v>187.03614470297396</v>
      </c>
      <c r="U55" s="41">
        <f t="shared" si="44"/>
        <v>188.60458574825802</v>
      </c>
      <c r="V55" s="41">
        <f t="shared" si="44"/>
        <v>193.63472041831696</v>
      </c>
      <c r="W55" s="41">
        <f t="shared" si="44"/>
        <v>197.40664765272646</v>
      </c>
      <c r="X55" s="41">
        <f t="shared" si="44"/>
        <v>194.82778827683521</v>
      </c>
      <c r="Y55" s="41">
        <f t="shared" si="44"/>
        <v>193.30521989457438</v>
      </c>
      <c r="Z55" s="41">
        <f t="shared" si="44"/>
        <v>189.30405596918726</v>
      </c>
      <c r="AA55" s="41">
        <f t="shared" si="44"/>
        <v>196.84053163595348</v>
      </c>
      <c r="AB55" s="41">
        <f t="shared" si="44"/>
        <v>191.05446482079472</v>
      </c>
      <c r="AC55" s="41">
        <f t="shared" si="44"/>
        <v>191.65988004740157</v>
      </c>
      <c r="AD55" s="41">
        <f t="shared" si="44"/>
        <v>183.8378992024337</v>
      </c>
      <c r="AE55" s="41">
        <f t="shared" si="44"/>
        <v>174.71877501209048</v>
      </c>
      <c r="AF55" s="41">
        <f t="shared" si="44"/>
        <v>161.73279914807543</v>
      </c>
      <c r="AG55" s="41">
        <f t="shared" si="44"/>
        <v>155.89563239855758</v>
      </c>
      <c r="AH55" s="41">
        <f t="shared" si="44"/>
        <v>155.45823889709595</v>
      </c>
      <c r="AI55" s="41">
        <f t="shared" si="44"/>
        <v>148.78698071091986</v>
      </c>
    </row>
    <row r="56" spans="1:39" s="337" customFormat="1" ht="11.25" x14ac:dyDescent="0.2">
      <c r="A56" s="334" t="s">
        <v>37</v>
      </c>
      <c r="B56" s="335" t="str">
        <f t="shared" si="41"/>
        <v>Þús. tonn CO2-íg.</v>
      </c>
      <c r="C56" s="336">
        <v>208.8202038620783</v>
      </c>
      <c r="D56" s="336">
        <v>194.07510528119241</v>
      </c>
      <c r="E56" s="336">
        <v>184.31618479494935</v>
      </c>
      <c r="F56" s="336">
        <v>184.73105604903253</v>
      </c>
      <c r="G56" s="336">
        <v>187.67963571386736</v>
      </c>
      <c r="H56" s="336">
        <v>172.42887405439868</v>
      </c>
      <c r="I56" s="336">
        <v>173.52509228614227</v>
      </c>
      <c r="J56" s="336">
        <v>177.12806910770368</v>
      </c>
      <c r="K56" s="336">
        <v>182.3542085843292</v>
      </c>
      <c r="L56" s="336">
        <v>181.18030329003847</v>
      </c>
      <c r="M56" s="336">
        <v>173.1970270806263</v>
      </c>
      <c r="N56" s="336">
        <v>175.44631738322232</v>
      </c>
      <c r="O56" s="336">
        <v>173.87572348060769</v>
      </c>
      <c r="P56" s="336">
        <v>171.36821667381633</v>
      </c>
      <c r="Q56" s="336">
        <v>167.79591023787441</v>
      </c>
      <c r="R56" s="336">
        <v>167.39142189197264</v>
      </c>
      <c r="S56" s="336">
        <v>168.21797031140531</v>
      </c>
      <c r="T56" s="336">
        <v>168.89023359801502</v>
      </c>
      <c r="U56" s="336">
        <v>170.32486543602153</v>
      </c>
      <c r="V56" s="336">
        <v>174.87090715523843</v>
      </c>
      <c r="W56" s="336">
        <v>178.22018230532538</v>
      </c>
      <c r="X56" s="336">
        <v>176.13139400368723</v>
      </c>
      <c r="Y56" s="336">
        <v>174.88297492719232</v>
      </c>
      <c r="Z56" s="336">
        <v>171.39681631248359</v>
      </c>
      <c r="AA56" s="336">
        <v>178.37107720006753</v>
      </c>
      <c r="AB56" s="336">
        <v>173.32667884810991</v>
      </c>
      <c r="AC56" s="336">
        <v>174.04917622198764</v>
      </c>
      <c r="AD56" s="336">
        <v>167.05314287745887</v>
      </c>
      <c r="AE56" s="336">
        <v>159.0094026632778</v>
      </c>
      <c r="AF56" s="336">
        <v>147.11099279386576</v>
      </c>
      <c r="AG56" s="336">
        <v>141.84549128345387</v>
      </c>
      <c r="AH56" s="336">
        <v>141.20339233652413</v>
      </c>
      <c r="AI56" s="336">
        <v>135.16065255820473</v>
      </c>
    </row>
    <row r="57" spans="1:39" s="337" customFormat="1" ht="11.25" x14ac:dyDescent="0.2">
      <c r="A57" s="334" t="s">
        <v>38</v>
      </c>
      <c r="B57" s="335" t="str">
        <f t="shared" si="41"/>
        <v>Þús. tonn CO2-íg.</v>
      </c>
      <c r="C57" s="336">
        <v>18.596434170270108</v>
      </c>
      <c r="D57" s="336">
        <v>17.194200718030444</v>
      </c>
      <c r="E57" s="336">
        <v>16.276425534417285</v>
      </c>
      <c r="F57" s="336">
        <v>16.195548843044101</v>
      </c>
      <c r="G57" s="336">
        <v>16.410598472052708</v>
      </c>
      <c r="H57" s="336">
        <v>14.943305734470327</v>
      </c>
      <c r="I57" s="336">
        <v>15.00617053548955</v>
      </c>
      <c r="J57" s="336">
        <v>15.298440575871544</v>
      </c>
      <c r="K57" s="336">
        <v>15.798965177702431</v>
      </c>
      <c r="L57" s="336">
        <v>15.396426236073561</v>
      </c>
      <c r="M57" s="336">
        <v>14.716063629451485</v>
      </c>
      <c r="N57" s="336">
        <v>14.84903463182704</v>
      </c>
      <c r="O57" s="336">
        <v>14.622070558623452</v>
      </c>
      <c r="P57" s="336">
        <v>14.310735363679246</v>
      </c>
      <c r="Q57" s="336">
        <v>13.956410269803131</v>
      </c>
      <c r="R57" s="336">
        <v>13.945886402748835</v>
      </c>
      <c r="S57" s="336">
        <v>14.078473897771525</v>
      </c>
      <c r="T57" s="336">
        <v>14.175288890684898</v>
      </c>
      <c r="U57" s="336">
        <v>14.332394624087065</v>
      </c>
      <c r="V57" s="336">
        <v>14.799868489297436</v>
      </c>
      <c r="W57" s="336">
        <v>15.06498975623634</v>
      </c>
      <c r="X57" s="336">
        <v>14.719343735961766</v>
      </c>
      <c r="Y57" s="336">
        <v>14.4894606954689</v>
      </c>
      <c r="Z57" s="336">
        <v>14.080464126416171</v>
      </c>
      <c r="AA57" s="336">
        <v>14.525017993069554</v>
      </c>
      <c r="AB57" s="336">
        <v>13.944825534992505</v>
      </c>
      <c r="AC57" s="336">
        <v>13.850074168823451</v>
      </c>
      <c r="AD57" s="336">
        <v>13.18118416788116</v>
      </c>
      <c r="AE57" s="336">
        <v>12.338907722538057</v>
      </c>
      <c r="AF57" s="336">
        <v>11.476439184237762</v>
      </c>
      <c r="AG57" s="336">
        <v>11.039909801659391</v>
      </c>
      <c r="AH57" s="336">
        <v>11.212540786633769</v>
      </c>
      <c r="AI57" s="336">
        <v>10.718526995957191</v>
      </c>
    </row>
    <row r="58" spans="1:39" s="337" customFormat="1" ht="11.25" x14ac:dyDescent="0.2">
      <c r="A58" s="334" t="s">
        <v>39</v>
      </c>
      <c r="B58" s="335" t="str">
        <f t="shared" si="41"/>
        <v>Þús. tonn CO2-íg.</v>
      </c>
      <c r="C58" s="336">
        <v>4.5564603115744458</v>
      </c>
      <c r="D58" s="336">
        <v>4.2630238615361957</v>
      </c>
      <c r="E58" s="336">
        <v>4.0844132506517594</v>
      </c>
      <c r="F58" s="336">
        <v>4.1088928271074074</v>
      </c>
      <c r="G58" s="336">
        <v>4.214830843664088</v>
      </c>
      <c r="H58" s="336">
        <v>3.877581032197126</v>
      </c>
      <c r="I58" s="336">
        <v>3.9420186539143431</v>
      </c>
      <c r="J58" s="336">
        <v>4.0677508377339375</v>
      </c>
      <c r="K58" s="336">
        <v>4.2017616160816171</v>
      </c>
      <c r="L58" s="336">
        <v>4.1827978794605603</v>
      </c>
      <c r="M58" s="336">
        <v>4.011630451188819</v>
      </c>
      <c r="N58" s="336">
        <v>4.1108448902359562</v>
      </c>
      <c r="O58" s="336">
        <v>4.1079672307539417</v>
      </c>
      <c r="P58" s="336">
        <v>4.0790212645959558</v>
      </c>
      <c r="Q58" s="336">
        <v>4.1859759254166793</v>
      </c>
      <c r="R58" s="336">
        <v>3.8897187728981191</v>
      </c>
      <c r="S58" s="336">
        <v>4.0113885445927684</v>
      </c>
      <c r="T58" s="336">
        <v>3.9706222142740391</v>
      </c>
      <c r="U58" s="336">
        <v>3.9473256881494332</v>
      </c>
      <c r="V58" s="336">
        <v>3.9639447737810807</v>
      </c>
      <c r="W58" s="336">
        <v>4.1214755911647369</v>
      </c>
      <c r="X58" s="336">
        <v>3.977050537186209</v>
      </c>
      <c r="Y58" s="336">
        <v>3.9327842719131687</v>
      </c>
      <c r="Z58" s="336">
        <v>3.8267755302874944</v>
      </c>
      <c r="AA58" s="336">
        <v>3.944436442816404</v>
      </c>
      <c r="AB58" s="336">
        <v>3.7829604376923189</v>
      </c>
      <c r="AC58" s="336">
        <v>3.7606296565904715</v>
      </c>
      <c r="AD58" s="336">
        <v>3.6035721570936783</v>
      </c>
      <c r="AE58" s="336">
        <v>3.3704646262746021</v>
      </c>
      <c r="AF58" s="336">
        <v>3.1453671699719172</v>
      </c>
      <c r="AG58" s="336">
        <v>3.0102313134443404</v>
      </c>
      <c r="AH58" s="336">
        <v>3.0423057739380499</v>
      </c>
      <c r="AI58" s="336">
        <v>2.9078011567579627</v>
      </c>
    </row>
    <row r="59" spans="1:39" s="44" customFormat="1" x14ac:dyDescent="0.25">
      <c r="A59" s="184" t="s">
        <v>41</v>
      </c>
      <c r="B59" s="42" t="str">
        <f t="shared" si="41"/>
        <v>Þús. tonn CO2-íg.</v>
      </c>
      <c r="C59" s="41">
        <f>SUM(C60:C62)</f>
        <v>40.999577818394044</v>
      </c>
      <c r="D59" s="41">
        <f t="shared" ref="D59:AI59" si="45">SUM(D60:D62)</f>
        <v>42.122793744912627</v>
      </c>
      <c r="E59" s="41">
        <f t="shared" si="45"/>
        <v>42.745594614116392</v>
      </c>
      <c r="F59" s="41">
        <f t="shared" si="45"/>
        <v>43.625510058423679</v>
      </c>
      <c r="G59" s="41">
        <f t="shared" si="45"/>
        <v>44.591312117356097</v>
      </c>
      <c r="H59" s="41">
        <f t="shared" si="45"/>
        <v>44.507564254119409</v>
      </c>
      <c r="I59" s="41">
        <f t="shared" si="45"/>
        <v>45.637846074137165</v>
      </c>
      <c r="J59" s="41">
        <f t="shared" si="45"/>
        <v>45.230436302850379</v>
      </c>
      <c r="K59" s="41">
        <f t="shared" si="45"/>
        <v>45.058247232079964</v>
      </c>
      <c r="L59" s="41">
        <f t="shared" si="45"/>
        <v>44.0808800488389</v>
      </c>
      <c r="M59" s="41">
        <f t="shared" si="45"/>
        <v>41.990567000461979</v>
      </c>
      <c r="N59" s="41">
        <f t="shared" si="45"/>
        <v>42.128889587094534</v>
      </c>
      <c r="O59" s="41">
        <f t="shared" si="45"/>
        <v>40.365719083598094</v>
      </c>
      <c r="P59" s="41">
        <f t="shared" si="45"/>
        <v>40.775187995779952</v>
      </c>
      <c r="Q59" s="41">
        <f t="shared" si="45"/>
        <v>41.183796663846337</v>
      </c>
      <c r="R59" s="41">
        <f t="shared" si="45"/>
        <v>42.568402161044887</v>
      </c>
      <c r="S59" s="41">
        <f t="shared" si="45"/>
        <v>43.021277655076645</v>
      </c>
      <c r="T59" s="41">
        <f t="shared" si="45"/>
        <v>43.698202099356671</v>
      </c>
      <c r="U59" s="41">
        <f t="shared" si="45"/>
        <v>44.218639081964056</v>
      </c>
      <c r="V59" s="41">
        <f t="shared" si="45"/>
        <v>43.8479434745419</v>
      </c>
      <c r="W59" s="41">
        <f t="shared" si="45"/>
        <v>43.77355086601699</v>
      </c>
      <c r="X59" s="41">
        <f t="shared" si="45"/>
        <v>44.388229449969558</v>
      </c>
      <c r="Y59" s="41">
        <f t="shared" si="45"/>
        <v>43.960943457100385</v>
      </c>
      <c r="Z59" s="41">
        <f t="shared" si="45"/>
        <v>42.608823459324483</v>
      </c>
      <c r="AA59" s="41">
        <f t="shared" si="45"/>
        <v>44.253902789951837</v>
      </c>
      <c r="AB59" s="41">
        <f t="shared" si="45"/>
        <v>44.081195025530043</v>
      </c>
      <c r="AC59" s="41">
        <f t="shared" si="45"/>
        <v>44.016429613871871</v>
      </c>
      <c r="AD59" s="41">
        <f t="shared" si="45"/>
        <v>42.887579851022821</v>
      </c>
      <c r="AE59" s="41">
        <f t="shared" si="45"/>
        <v>38.555304054227427</v>
      </c>
      <c r="AF59" s="41">
        <f t="shared" si="45"/>
        <v>40.126831086936534</v>
      </c>
      <c r="AG59" s="41">
        <f t="shared" si="45"/>
        <v>40.752669485907099</v>
      </c>
      <c r="AH59" s="41">
        <f t="shared" si="45"/>
        <v>39.156599770885414</v>
      </c>
      <c r="AI59" s="41">
        <f t="shared" si="45"/>
        <v>38.902992053655503</v>
      </c>
    </row>
    <row r="60" spans="1:39" s="337" customFormat="1" ht="11.25" x14ac:dyDescent="0.2">
      <c r="A60" s="334" t="s">
        <v>37</v>
      </c>
      <c r="B60" s="335" t="str">
        <f t="shared" si="41"/>
        <v>Þús. tonn CO2-íg.</v>
      </c>
      <c r="C60" s="336">
        <v>37.229009999999995</v>
      </c>
      <c r="D60" s="336">
        <v>38.255657999999997</v>
      </c>
      <c r="E60" s="336">
        <v>38.827193999999999</v>
      </c>
      <c r="F60" s="336">
        <v>39.626538000000004</v>
      </c>
      <c r="G60" s="336">
        <v>40.515594</v>
      </c>
      <c r="H60" s="336">
        <v>40.443857999999999</v>
      </c>
      <c r="I60" s="336">
        <v>41.462357999999995</v>
      </c>
      <c r="J60" s="336">
        <v>41.086080000000003</v>
      </c>
      <c r="K60" s="336">
        <v>40.924211999999997</v>
      </c>
      <c r="L60" s="336">
        <v>40.024656</v>
      </c>
      <c r="M60" s="336">
        <v>38.117435999999998</v>
      </c>
      <c r="N60" s="336">
        <v>38.234741999999997</v>
      </c>
      <c r="O60" s="336">
        <v>36.625008000000001</v>
      </c>
      <c r="P60" s="336">
        <v>36.988728000000002</v>
      </c>
      <c r="Q60" s="336">
        <v>37.367987999999997</v>
      </c>
      <c r="R60" s="336">
        <v>38.620890000000003</v>
      </c>
      <c r="S60" s="336">
        <v>39.041226000000002</v>
      </c>
      <c r="T60" s="336">
        <v>39.659928000000001</v>
      </c>
      <c r="U60" s="336">
        <v>40.137887999999997</v>
      </c>
      <c r="V60" s="336">
        <v>39.803021999999999</v>
      </c>
      <c r="W60" s="336">
        <v>39.740063999999997</v>
      </c>
      <c r="X60" s="336">
        <v>40.291398000000001</v>
      </c>
      <c r="Y60" s="336">
        <v>39.90433855034653</v>
      </c>
      <c r="Z60" s="336">
        <v>38.676988773274616</v>
      </c>
      <c r="AA60" s="336">
        <v>40.170264335378789</v>
      </c>
      <c r="AB60" s="336">
        <v>40.013493607551112</v>
      </c>
      <c r="AC60" s="336">
        <v>39.95470458461574</v>
      </c>
      <c r="AD60" s="336">
        <v>38.930022228715771</v>
      </c>
      <c r="AE60" s="336">
        <v>34.997517907977098</v>
      </c>
      <c r="AF60" s="336">
        <v>36.42402839257219</v>
      </c>
      <c r="AG60" s="336">
        <v>36.992116003674056</v>
      </c>
      <c r="AH60" s="336">
        <v>35.543327573545554</v>
      </c>
      <c r="AI60" s="336">
        <v>35.313122136367006</v>
      </c>
    </row>
    <row r="61" spans="1:39" s="337" customFormat="1" ht="11.25" x14ac:dyDescent="0.2">
      <c r="A61" s="334" t="s">
        <v>38</v>
      </c>
      <c r="B61" s="335" t="str">
        <f t="shared" si="41"/>
        <v>Þús. tonn CO2-íg.</v>
      </c>
      <c r="C61" s="336">
        <v>3.2265141999999996</v>
      </c>
      <c r="D61" s="336">
        <v>3.3154903599999996</v>
      </c>
      <c r="E61" s="336">
        <v>3.3650234800000001</v>
      </c>
      <c r="F61" s="336">
        <v>3.4342999600000002</v>
      </c>
      <c r="G61" s="336">
        <v>3.5113514800000001</v>
      </c>
      <c r="H61" s="336">
        <v>3.5051343600000004</v>
      </c>
      <c r="I61" s="336">
        <v>3.5934043599999996</v>
      </c>
      <c r="J61" s="336">
        <v>3.5607936000000002</v>
      </c>
      <c r="K61" s="336">
        <v>3.5467650399999999</v>
      </c>
      <c r="L61" s="336">
        <v>3.4688035199999998</v>
      </c>
      <c r="M61" s="336">
        <v>3.30351112</v>
      </c>
      <c r="N61" s="336">
        <v>3.3136776399999999</v>
      </c>
      <c r="O61" s="336">
        <v>3.1741673599999993</v>
      </c>
      <c r="P61" s="336">
        <v>3.2056897600000003</v>
      </c>
      <c r="Q61" s="336">
        <v>3.2385589599999998</v>
      </c>
      <c r="R61" s="336">
        <v>3.3471438</v>
      </c>
      <c r="S61" s="336">
        <v>3.3835729200000002</v>
      </c>
      <c r="T61" s="336">
        <v>3.43719376</v>
      </c>
      <c r="U61" s="336">
        <v>3.4786169600000001</v>
      </c>
      <c r="V61" s="336">
        <v>3.4495952400000003</v>
      </c>
      <c r="W61" s="336">
        <v>3.4441388799999997</v>
      </c>
      <c r="X61" s="336">
        <v>3.49192116</v>
      </c>
      <c r="Y61" s="336">
        <v>3.4583760076967001</v>
      </c>
      <c r="Z61" s="336">
        <v>3.3520056936838003</v>
      </c>
      <c r="AA61" s="336">
        <v>3.4814229090661621</v>
      </c>
      <c r="AB61" s="336">
        <v>3.467836112654429</v>
      </c>
      <c r="AC61" s="336">
        <v>3.4627410640000305</v>
      </c>
      <c r="AD61" s="336">
        <v>3.3739352598220336</v>
      </c>
      <c r="AE61" s="336">
        <v>3.0331182186913486</v>
      </c>
      <c r="AF61" s="336">
        <v>3.1567491273562576</v>
      </c>
      <c r="AG61" s="336">
        <v>3.2059833869850847</v>
      </c>
      <c r="AH61" s="336">
        <v>3.0804217230406139</v>
      </c>
      <c r="AI61" s="336">
        <v>3.0604705851518084</v>
      </c>
    </row>
    <row r="62" spans="1:39" s="337" customFormat="1" ht="11.25" x14ac:dyDescent="0.2">
      <c r="A62" s="334" t="s">
        <v>39</v>
      </c>
      <c r="B62" s="335" t="str">
        <f t="shared" si="41"/>
        <v>Þús. tonn CO2-íg.</v>
      </c>
      <c r="C62" s="336">
        <v>0.54405361839405331</v>
      </c>
      <c r="D62" s="336">
        <v>0.55164538491262993</v>
      </c>
      <c r="E62" s="336">
        <v>0.55337713411639888</v>
      </c>
      <c r="F62" s="336">
        <v>0.56467209842368027</v>
      </c>
      <c r="G62" s="336">
        <v>0.5643666373560976</v>
      </c>
      <c r="H62" s="336">
        <v>0.55857189411941</v>
      </c>
      <c r="I62" s="336">
        <v>0.58208371413717264</v>
      </c>
      <c r="J62" s="336">
        <v>0.58356270285037271</v>
      </c>
      <c r="K62" s="336">
        <v>0.587270192079971</v>
      </c>
      <c r="L62" s="336">
        <v>0.58742052883889728</v>
      </c>
      <c r="M62" s="336">
        <v>0.56961988046198009</v>
      </c>
      <c r="N62" s="336">
        <v>0.58046994709453481</v>
      </c>
      <c r="O62" s="336">
        <v>0.56654372359809657</v>
      </c>
      <c r="P62" s="336">
        <v>0.58077023577994835</v>
      </c>
      <c r="Q62" s="336">
        <v>0.57724970384634267</v>
      </c>
      <c r="R62" s="336">
        <v>0.60036836104488689</v>
      </c>
      <c r="S62" s="336">
        <v>0.59647873507664628</v>
      </c>
      <c r="T62" s="336">
        <v>0.60108033935666738</v>
      </c>
      <c r="U62" s="336">
        <v>0.60213412196405736</v>
      </c>
      <c r="V62" s="336">
        <v>0.59532623454189759</v>
      </c>
      <c r="W62" s="336">
        <v>0.58934798601699612</v>
      </c>
      <c r="X62" s="336">
        <v>0.60491028996955631</v>
      </c>
      <c r="Y62" s="336">
        <v>0.59822889905715293</v>
      </c>
      <c r="Z62" s="336">
        <v>0.57982899236606944</v>
      </c>
      <c r="AA62" s="336">
        <v>0.6022155455068875</v>
      </c>
      <c r="AB62" s="336">
        <v>0.59986530532449711</v>
      </c>
      <c r="AC62" s="336">
        <v>0.59898396525610065</v>
      </c>
      <c r="AD62" s="336">
        <v>0.58362236248501542</v>
      </c>
      <c r="AE62" s="336">
        <v>0.52466792755897729</v>
      </c>
      <c r="AF62" s="336">
        <v>0.54605356700808449</v>
      </c>
      <c r="AG62" s="336">
        <v>0.55457009524795742</v>
      </c>
      <c r="AH62" s="336">
        <v>0.53285047429924726</v>
      </c>
      <c r="AI62" s="336">
        <v>0.52939933213668433</v>
      </c>
    </row>
    <row r="63" spans="1:39" s="44" customFormat="1" x14ac:dyDescent="0.25">
      <c r="A63" s="184" t="s">
        <v>42</v>
      </c>
      <c r="B63" s="42" t="str">
        <f t="shared" si="41"/>
        <v>Þús. tonn CO2-íg.</v>
      </c>
      <c r="C63" s="361">
        <v>45.157509350267823</v>
      </c>
      <c r="D63" s="361">
        <v>47.610590270927354</v>
      </c>
      <c r="E63" s="361">
        <v>49.595707027499792</v>
      </c>
      <c r="F63" s="361">
        <v>50.659382682001961</v>
      </c>
      <c r="G63" s="361">
        <v>52.526688090358761</v>
      </c>
      <c r="H63" s="361">
        <v>53.535611684696292</v>
      </c>
      <c r="I63" s="361">
        <v>54.545875518239846</v>
      </c>
      <c r="J63" s="361">
        <v>55.386492659758218</v>
      </c>
      <c r="K63" s="361">
        <v>56.808896954238953</v>
      </c>
      <c r="L63" s="361">
        <v>57.370815840486671</v>
      </c>
      <c r="M63" s="361">
        <v>57.738138653196437</v>
      </c>
      <c r="N63" s="361">
        <v>58.073200644820055</v>
      </c>
      <c r="O63" s="361">
        <v>58.992175819841655</v>
      </c>
      <c r="P63" s="361">
        <v>60.049099477665493</v>
      </c>
      <c r="Q63" s="361">
        <v>61.751151968020771</v>
      </c>
      <c r="R63" s="361">
        <v>62.935606531616934</v>
      </c>
      <c r="S63" s="361">
        <v>63.090605144358925</v>
      </c>
      <c r="T63" s="361">
        <v>63.242641450799553</v>
      </c>
      <c r="U63" s="361">
        <v>63.531693158391874</v>
      </c>
      <c r="V63" s="361">
        <v>63.698126377943815</v>
      </c>
      <c r="W63" s="361">
        <v>63.775274467811194</v>
      </c>
      <c r="X63" s="361">
        <v>63.852999117011613</v>
      </c>
      <c r="Y63" s="361">
        <v>63.935147796127616</v>
      </c>
      <c r="Z63" s="361">
        <v>64.014940724860139</v>
      </c>
      <c r="AA63" s="361">
        <v>64.099157043297879</v>
      </c>
      <c r="AB63" s="361">
        <v>64.227564878152648</v>
      </c>
      <c r="AC63" s="361">
        <v>64.335931776888927</v>
      </c>
      <c r="AD63" s="361">
        <v>64.52932614958209</v>
      </c>
      <c r="AE63" s="361">
        <v>64.798662636526515</v>
      </c>
      <c r="AF63" s="361">
        <v>65.073886736166003</v>
      </c>
      <c r="AG63" s="361">
        <v>66.107359634684457</v>
      </c>
      <c r="AH63" s="361">
        <v>67.06127282084347</v>
      </c>
      <c r="AI63" s="361">
        <v>68.084433663482216</v>
      </c>
    </row>
    <row r="64" spans="1:39" s="44" customFormat="1" x14ac:dyDescent="0.25">
      <c r="A64" s="184" t="s">
        <v>43</v>
      </c>
      <c r="B64" s="42" t="str">
        <f t="shared" si="41"/>
        <v>Þús. tonn CO2-íg.</v>
      </c>
      <c r="C64" s="41">
        <v>32.872027461231255</v>
      </c>
      <c r="D64" s="41">
        <v>29.159131981151404</v>
      </c>
      <c r="E64" s="41">
        <v>21.990359703873082</v>
      </c>
      <c r="F64" s="41">
        <v>22.623933950872015</v>
      </c>
      <c r="G64" s="41">
        <v>21.496812359092019</v>
      </c>
      <c r="H64" s="41">
        <v>21.057612160584313</v>
      </c>
      <c r="I64" s="41">
        <v>21.289400987856652</v>
      </c>
      <c r="J64" s="41">
        <v>20.899853351895672</v>
      </c>
      <c r="K64" s="41">
        <v>22.474483644569773</v>
      </c>
      <c r="L64" s="41">
        <v>21.803483128105086</v>
      </c>
      <c r="M64" s="41">
        <v>24.671074133013917</v>
      </c>
      <c r="N64" s="41">
        <v>23.207356051887132</v>
      </c>
      <c r="O64" s="41">
        <v>23.475676813263931</v>
      </c>
      <c r="P64" s="41">
        <v>23.298536835492996</v>
      </c>
      <c r="Q64" s="41">
        <v>22.608683431348936</v>
      </c>
      <c r="R64" s="41">
        <v>23.771675945483139</v>
      </c>
      <c r="S64" s="41">
        <v>25.83816597526436</v>
      </c>
      <c r="T64" s="41">
        <v>26.310984753616822</v>
      </c>
      <c r="U64" s="41">
        <v>26.232651343745033</v>
      </c>
      <c r="V64" s="41">
        <v>26.311924704076318</v>
      </c>
      <c r="W64" s="41">
        <v>21.997958697699119</v>
      </c>
      <c r="X64" s="41">
        <v>24.239164488158053</v>
      </c>
      <c r="Y64" s="41">
        <v>21.800254493542866</v>
      </c>
      <c r="Z64" s="41">
        <v>19.625046234891101</v>
      </c>
      <c r="AA64" s="41">
        <v>22.588570353241948</v>
      </c>
      <c r="AB64" s="41">
        <v>22.144172373076003</v>
      </c>
      <c r="AC64" s="41">
        <v>23.137509738675703</v>
      </c>
      <c r="AD64" s="41">
        <v>22.635341168416858</v>
      </c>
      <c r="AE64" s="41">
        <v>21.580071091707168</v>
      </c>
      <c r="AF64" s="41">
        <v>20.507502338302288</v>
      </c>
      <c r="AG64" s="41">
        <v>19.725902056194286</v>
      </c>
      <c r="AH64" s="41">
        <v>19.028246884553937</v>
      </c>
      <c r="AI64" s="41">
        <v>18.850092812332605</v>
      </c>
    </row>
    <row r="65" spans="1:42" s="45" customFormat="1" x14ac:dyDescent="0.25">
      <c r="A65" s="185" t="s">
        <v>21</v>
      </c>
      <c r="B65" s="42" t="str">
        <f t="shared" si="41"/>
        <v>Þús. tonn CO2-íg.</v>
      </c>
      <c r="C65" s="43">
        <f t="shared" ref="C65" si="46">SUM(C50,C51,C55,C59,C63,C64)</f>
        <v>693.99566303030463</v>
      </c>
      <c r="D65" s="43">
        <f t="shared" ref="D65:AI65" si="47">SUM(D50,D51,D55,D59,D63,D64)</f>
        <v>674.58789229964202</v>
      </c>
      <c r="E65" s="43">
        <f t="shared" si="47"/>
        <v>653.02832539256315</v>
      </c>
      <c r="F65" s="43">
        <f t="shared" si="47"/>
        <v>654.07032906557254</v>
      </c>
      <c r="G65" s="43">
        <f t="shared" si="47"/>
        <v>657.4451980460384</v>
      </c>
      <c r="H65" s="43">
        <f t="shared" si="47"/>
        <v>637.45708226981787</v>
      </c>
      <c r="I65" s="43">
        <f t="shared" si="47"/>
        <v>650.0179211402841</v>
      </c>
      <c r="J65" s="43">
        <f t="shared" si="47"/>
        <v>640.88057539889019</v>
      </c>
      <c r="K65" s="43">
        <f t="shared" si="47"/>
        <v>654.08101461047374</v>
      </c>
      <c r="L65" s="43">
        <f t="shared" si="47"/>
        <v>651.38424844183373</v>
      </c>
      <c r="M65" s="43">
        <f t="shared" si="47"/>
        <v>636.26768262999451</v>
      </c>
      <c r="N65" s="43">
        <f t="shared" si="47"/>
        <v>632.93638615110558</v>
      </c>
      <c r="O65" s="43">
        <f t="shared" si="47"/>
        <v>616.36161002217307</v>
      </c>
      <c r="P65" s="43">
        <f t="shared" si="47"/>
        <v>608.69458700726614</v>
      </c>
      <c r="Q65" s="43">
        <f t="shared" si="47"/>
        <v>600.26241744506387</v>
      </c>
      <c r="R65" s="43">
        <f t="shared" si="47"/>
        <v>602.86344398557401</v>
      </c>
      <c r="S65" s="43">
        <f t="shared" si="47"/>
        <v>628.99801004142182</v>
      </c>
      <c r="T65" s="43">
        <f t="shared" si="47"/>
        <v>645.64616123376152</v>
      </c>
      <c r="U65" s="43">
        <f t="shared" si="47"/>
        <v>662.09285185762803</v>
      </c>
      <c r="V65" s="43">
        <f t="shared" si="47"/>
        <v>652.32028420570919</v>
      </c>
      <c r="W65" s="43">
        <f t="shared" si="47"/>
        <v>638.36797057076831</v>
      </c>
      <c r="X65" s="43">
        <f t="shared" si="47"/>
        <v>636.33558718739607</v>
      </c>
      <c r="Y65" s="43">
        <f t="shared" si="47"/>
        <v>631.12512716457616</v>
      </c>
      <c r="Z65" s="43">
        <f t="shared" si="47"/>
        <v>615.26754561432585</v>
      </c>
      <c r="AA65" s="43">
        <f t="shared" si="47"/>
        <v>659.32271317190327</v>
      </c>
      <c r="AB65" s="43">
        <f t="shared" si="47"/>
        <v>648.48705591277417</v>
      </c>
      <c r="AC65" s="43">
        <f t="shared" si="47"/>
        <v>648.32608830684535</v>
      </c>
      <c r="AD65" s="43">
        <f t="shared" si="47"/>
        <v>649.08800972621657</v>
      </c>
      <c r="AE65" s="43">
        <f t="shared" si="47"/>
        <v>626.23321487442342</v>
      </c>
      <c r="AF65" s="43">
        <f t="shared" si="47"/>
        <v>608.76826988547066</v>
      </c>
      <c r="AG65" s="43">
        <f t="shared" si="47"/>
        <v>607.96911417533988</v>
      </c>
      <c r="AH65" s="43">
        <f t="shared" si="47"/>
        <v>611.8550339117304</v>
      </c>
      <c r="AI65" s="43">
        <f t="shared" si="47"/>
        <v>595.98194997545465</v>
      </c>
    </row>
    <row r="66" spans="1:42" s="49" customFormat="1" ht="43.5" customHeight="1" x14ac:dyDescent="0.25">
      <c r="A66" s="183" t="s">
        <v>25</v>
      </c>
      <c r="B66" s="322"/>
      <c r="C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</row>
    <row r="67" spans="1:42" s="413" customFormat="1" ht="24" customHeight="1" x14ac:dyDescent="0.25">
      <c r="A67" s="411"/>
      <c r="B67" s="412"/>
      <c r="C67" s="412"/>
      <c r="E67" s="414"/>
      <c r="F67" s="415"/>
      <c r="G67" s="416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17"/>
      <c r="AK67" s="417"/>
      <c r="AL67" s="417"/>
      <c r="AM67" s="417"/>
    </row>
    <row r="68" spans="1:42" s="44" customFormat="1" x14ac:dyDescent="0.25">
      <c r="A68" s="184"/>
      <c r="B68" s="4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K68" s="41"/>
      <c r="AL68" s="41"/>
      <c r="AM68" s="41"/>
      <c r="AN68" s="41"/>
      <c r="AO68" s="41"/>
      <c r="AP68" s="41"/>
    </row>
    <row r="69" spans="1:42" s="44" customFormat="1" x14ac:dyDescent="0.25">
      <c r="A69" s="184"/>
      <c r="B69" s="4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K69" s="41"/>
      <c r="AL69" s="41"/>
      <c r="AM69" s="41"/>
      <c r="AN69" s="41"/>
      <c r="AO69" s="41"/>
      <c r="AP69" s="41"/>
    </row>
    <row r="70" spans="1:42" s="44" customFormat="1" x14ac:dyDescent="0.25">
      <c r="A70" s="184"/>
      <c r="B70" s="4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K70" s="41"/>
      <c r="AL70" s="41"/>
      <c r="AM70" s="41"/>
      <c r="AN70" s="41"/>
      <c r="AO70" s="41"/>
      <c r="AP70" s="41"/>
    </row>
    <row r="71" spans="1:42" s="44" customFormat="1" x14ac:dyDescent="0.25">
      <c r="A71" s="184"/>
      <c r="B71" s="4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K71" s="41"/>
      <c r="AL71" s="41"/>
      <c r="AM71" s="41"/>
      <c r="AN71" s="41"/>
      <c r="AO71" s="41"/>
      <c r="AP71" s="41"/>
    </row>
    <row r="72" spans="1:42" s="44" customFormat="1" x14ac:dyDescent="0.25">
      <c r="A72" s="184"/>
      <c r="B72" s="42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K72" s="41"/>
      <c r="AL72" s="41"/>
      <c r="AM72" s="41"/>
      <c r="AN72" s="41"/>
      <c r="AO72" s="41"/>
      <c r="AP72" s="41"/>
    </row>
    <row r="73" spans="1:42" s="44" customFormat="1" x14ac:dyDescent="0.25">
      <c r="A73" s="184"/>
      <c r="B73" s="42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K73" s="41"/>
      <c r="AL73" s="41"/>
      <c r="AM73" s="41"/>
      <c r="AN73" s="41"/>
      <c r="AO73" s="41"/>
      <c r="AP73" s="41"/>
    </row>
    <row r="74" spans="1:42" s="45" customFormat="1" x14ac:dyDescent="0.25">
      <c r="A74" s="185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K74" s="41"/>
      <c r="AL74" s="41"/>
      <c r="AM74" s="41"/>
      <c r="AN74" s="41"/>
      <c r="AO74" s="41"/>
      <c r="AP74" s="41"/>
    </row>
    <row r="75" spans="1:42" s="45" customFormat="1" x14ac:dyDescent="0.25">
      <c r="A75" s="185"/>
      <c r="B75" s="42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418"/>
      <c r="AK75" s="41"/>
      <c r="AL75" s="41"/>
      <c r="AM75" s="41"/>
      <c r="AN75" s="41"/>
      <c r="AO75" s="41"/>
      <c r="AP75" s="41"/>
    </row>
    <row r="76" spans="1:42" s="413" customFormat="1" ht="24" customHeight="1" x14ac:dyDescent="0.25">
      <c r="A76" s="411"/>
      <c r="B76" s="412"/>
      <c r="C76" s="412"/>
      <c r="E76" s="414"/>
      <c r="F76" s="415"/>
      <c r="G76" s="416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7"/>
      <c r="AK76" s="417"/>
      <c r="AL76" s="417"/>
      <c r="AM76" s="417"/>
    </row>
    <row r="77" spans="1:42" s="44" customFormat="1" x14ac:dyDescent="0.25">
      <c r="A77" s="184"/>
      <c r="B77" s="42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K77" s="41"/>
      <c r="AL77" s="41"/>
      <c r="AM77" s="41"/>
      <c r="AN77" s="41"/>
      <c r="AO77" s="41"/>
      <c r="AP77" s="41"/>
    </row>
    <row r="78" spans="1:42" s="44" customFormat="1" x14ac:dyDescent="0.25">
      <c r="A78" s="184"/>
      <c r="B78" s="42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K78" s="41"/>
      <c r="AL78" s="41"/>
      <c r="AM78" s="41"/>
      <c r="AN78" s="41"/>
      <c r="AO78" s="41"/>
      <c r="AP78" s="41"/>
    </row>
    <row r="79" spans="1:42" s="44" customFormat="1" x14ac:dyDescent="0.25">
      <c r="A79" s="184"/>
      <c r="B79" s="42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K79" s="41"/>
      <c r="AL79" s="41"/>
      <c r="AM79" s="41"/>
      <c r="AN79" s="41"/>
      <c r="AO79" s="41"/>
      <c r="AP79" s="41"/>
    </row>
    <row r="80" spans="1:42" s="44" customFormat="1" x14ac:dyDescent="0.25">
      <c r="A80" s="184"/>
      <c r="B80" s="42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K80" s="41"/>
      <c r="AL80" s="41"/>
      <c r="AM80" s="41"/>
      <c r="AN80" s="41"/>
      <c r="AO80" s="41"/>
      <c r="AP80" s="41"/>
    </row>
    <row r="81" spans="1:42" s="44" customFormat="1" x14ac:dyDescent="0.25">
      <c r="A81" s="184"/>
      <c r="B81" s="42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K81" s="41"/>
      <c r="AL81" s="41"/>
      <c r="AM81" s="41"/>
      <c r="AN81" s="41"/>
      <c r="AO81" s="41"/>
      <c r="AP81" s="41"/>
    </row>
    <row r="82" spans="1:42" s="44" customFormat="1" x14ac:dyDescent="0.25">
      <c r="A82" s="184"/>
      <c r="B82" s="42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K82" s="41"/>
      <c r="AL82" s="41"/>
      <c r="AM82" s="41"/>
      <c r="AN82" s="41"/>
      <c r="AO82" s="41"/>
      <c r="AP82" s="41"/>
    </row>
    <row r="83" spans="1:42" s="45" customFormat="1" x14ac:dyDescent="0.25">
      <c r="A83" s="185"/>
      <c r="B83" s="42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K83" s="41"/>
      <c r="AL83" s="41"/>
      <c r="AM83" s="41"/>
      <c r="AN83" s="41"/>
      <c r="AO83" s="41"/>
      <c r="AP83" s="41"/>
    </row>
    <row r="84" spans="1:42" s="45" customFormat="1" x14ac:dyDescent="0.25">
      <c r="A84" s="185"/>
      <c r="B84" s="42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305"/>
      <c r="AK84" s="305"/>
      <c r="AL84" s="305"/>
      <c r="AM84" s="305"/>
      <c r="AN84" s="305"/>
      <c r="AO84" s="41"/>
      <c r="AP84" s="41"/>
    </row>
    <row r="85" spans="1:42" s="413" customFormat="1" ht="24" customHeight="1" x14ac:dyDescent="0.25">
      <c r="A85" s="411"/>
      <c r="B85" s="412"/>
      <c r="C85" s="412"/>
      <c r="E85" s="414"/>
      <c r="F85" s="415"/>
      <c r="G85" s="416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7"/>
      <c r="AK85" s="417"/>
      <c r="AL85" s="417"/>
      <c r="AM85" s="417"/>
    </row>
    <row r="86" spans="1:42" s="44" customFormat="1" x14ac:dyDescent="0.25">
      <c r="A86" s="184"/>
      <c r="B86" s="42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K86" s="41"/>
      <c r="AL86" s="41"/>
      <c r="AM86" s="41"/>
      <c r="AN86" s="41"/>
      <c r="AO86" s="41"/>
      <c r="AP86" s="41"/>
    </row>
    <row r="87" spans="1:42" s="44" customFormat="1" x14ac:dyDescent="0.25">
      <c r="A87" s="184"/>
      <c r="B87" s="42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K87" s="41"/>
      <c r="AL87" s="41"/>
      <c r="AM87" s="41"/>
      <c r="AN87" s="41"/>
      <c r="AO87" s="41"/>
      <c r="AP87" s="41"/>
    </row>
    <row r="88" spans="1:42" s="44" customFormat="1" x14ac:dyDescent="0.25">
      <c r="A88" s="184"/>
      <c r="B88" s="42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K88" s="41"/>
      <c r="AL88" s="41"/>
      <c r="AM88" s="41"/>
      <c r="AN88" s="41"/>
      <c r="AO88" s="41"/>
      <c r="AP88" s="41"/>
    </row>
    <row r="89" spans="1:42" s="44" customFormat="1" x14ac:dyDescent="0.25">
      <c r="A89" s="184"/>
      <c r="B89" s="42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K89" s="41"/>
      <c r="AL89" s="41"/>
      <c r="AM89" s="41"/>
      <c r="AN89" s="41"/>
      <c r="AO89" s="41"/>
      <c r="AP89" s="41"/>
    </row>
    <row r="90" spans="1:42" s="44" customFormat="1" x14ac:dyDescent="0.25">
      <c r="A90" s="184"/>
      <c r="B90" s="42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K90" s="41"/>
      <c r="AL90" s="41"/>
      <c r="AM90" s="41"/>
      <c r="AN90" s="41"/>
      <c r="AO90" s="41"/>
      <c r="AP90" s="41"/>
    </row>
    <row r="91" spans="1:42" s="44" customFormat="1" x14ac:dyDescent="0.25">
      <c r="A91" s="184"/>
      <c r="B91" s="42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K91" s="41"/>
      <c r="AL91" s="41"/>
      <c r="AM91" s="41"/>
      <c r="AN91" s="41"/>
      <c r="AO91" s="41"/>
      <c r="AP91" s="41"/>
    </row>
    <row r="92" spans="1:42" s="45" customFormat="1" x14ac:dyDescent="0.25">
      <c r="A92" s="185"/>
      <c r="B92" s="42"/>
      <c r="C92" s="419"/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K92" s="41"/>
      <c r="AL92" s="41"/>
      <c r="AM92" s="41"/>
      <c r="AN92" s="41"/>
      <c r="AO92" s="41"/>
      <c r="AP92" s="41"/>
    </row>
    <row r="93" spans="1:42" s="45" customFormat="1" x14ac:dyDescent="0.25">
      <c r="A93" s="185"/>
      <c r="B93" s="42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305"/>
      <c r="AK93" s="305"/>
      <c r="AL93" s="305"/>
      <c r="AM93" s="305"/>
      <c r="AN93" s="305"/>
      <c r="AO93" s="41"/>
      <c r="AP93" s="41"/>
    </row>
    <row r="94" spans="1:42" s="50" customFormat="1" ht="43.5" customHeight="1" x14ac:dyDescent="0.25">
      <c r="A94" s="182" t="s">
        <v>26</v>
      </c>
      <c r="B94" s="323"/>
      <c r="C94" s="221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</row>
    <row r="95" spans="1:42" s="17" customFormat="1" ht="24" customHeight="1" x14ac:dyDescent="0.25">
      <c r="A95" s="338" t="str">
        <f>$A$3</f>
        <v>Söguleg losun</v>
      </c>
      <c r="B95" s="309"/>
      <c r="C95" s="309"/>
      <c r="D95" s="17" t="s">
        <v>124</v>
      </c>
      <c r="E95" s="310"/>
      <c r="F95" s="311"/>
      <c r="G95" s="308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2"/>
      <c r="AK95" s="312"/>
      <c r="AL95" s="312"/>
      <c r="AM95" s="312"/>
    </row>
    <row r="96" spans="1:42" s="44" customFormat="1" x14ac:dyDescent="0.25">
      <c r="A96" s="184" t="s">
        <v>44</v>
      </c>
      <c r="B96" s="42" t="str">
        <f>$B$4</f>
        <v>Þús. tonn CO2-íg.</v>
      </c>
      <c r="C96" s="41">
        <v>172.76880023860474</v>
      </c>
      <c r="D96" s="41">
        <v>177.41717694767959</v>
      </c>
      <c r="E96" s="41">
        <v>191.59714330250938</v>
      </c>
      <c r="F96" s="41">
        <v>203.38387687127826</v>
      </c>
      <c r="G96" s="41">
        <v>214.13640233690722</v>
      </c>
      <c r="H96" s="41">
        <v>225.10036860267621</v>
      </c>
      <c r="I96" s="41">
        <v>232.04295507746622</v>
      </c>
      <c r="J96" s="41">
        <v>238.7038373807512</v>
      </c>
      <c r="K96" s="41">
        <v>247.01530386962807</v>
      </c>
      <c r="L96" s="41">
        <v>255.98956393961004</v>
      </c>
      <c r="M96" s="41">
        <v>263.83666216897655</v>
      </c>
      <c r="N96" s="41">
        <v>273.9532257221889</v>
      </c>
      <c r="O96" s="41">
        <v>277.81104454480982</v>
      </c>
      <c r="P96" s="41">
        <v>281.10995159233659</v>
      </c>
      <c r="Q96" s="41">
        <v>289.75469527971018</v>
      </c>
      <c r="R96" s="41">
        <v>284.27524446336309</v>
      </c>
      <c r="S96" s="41">
        <v>309.12791083284816</v>
      </c>
      <c r="T96" s="41">
        <v>308.41348388247781</v>
      </c>
      <c r="U96" s="41">
        <v>293.40731445986154</v>
      </c>
      <c r="V96" s="41">
        <v>284.08345571390225</v>
      </c>
      <c r="W96" s="41">
        <v>280.73236566218839</v>
      </c>
      <c r="X96" s="41">
        <v>260.16663793855463</v>
      </c>
      <c r="Y96" s="41">
        <v>238.16083773719421</v>
      </c>
      <c r="Z96" s="41">
        <v>238.33785061375616</v>
      </c>
      <c r="AA96" s="41">
        <v>236.86311746549652</v>
      </c>
      <c r="AB96" s="41">
        <v>233.85824122006511</v>
      </c>
      <c r="AC96" s="41">
        <v>231.16905586739034</v>
      </c>
      <c r="AD96" s="41">
        <v>227.04115065265066</v>
      </c>
      <c r="AE96" s="41">
        <v>221.931189308287</v>
      </c>
      <c r="AF96" s="41">
        <v>189.20273605242676</v>
      </c>
      <c r="AG96" s="41">
        <v>213.22095902372365</v>
      </c>
      <c r="AH96" s="41">
        <v>209.3561194568598</v>
      </c>
      <c r="AI96" s="41">
        <v>200.22350197723023</v>
      </c>
    </row>
    <row r="97" spans="1:39" s="44" customFormat="1" x14ac:dyDescent="0.25">
      <c r="A97" s="184" t="s">
        <v>45</v>
      </c>
      <c r="B97" s="42" t="str">
        <f>$B$4</f>
        <v>Þús. tonn CO2-íg.</v>
      </c>
      <c r="C97" s="196">
        <v>0</v>
      </c>
      <c r="D97" s="196">
        <v>0</v>
      </c>
      <c r="E97" s="196">
        <v>0</v>
      </c>
      <c r="F97" s="196">
        <v>0</v>
      </c>
      <c r="G97" s="196">
        <v>0</v>
      </c>
      <c r="H97" s="196">
        <v>0.35119999999999996</v>
      </c>
      <c r="I97" s="196">
        <v>0.35119999999999996</v>
      </c>
      <c r="J97" s="196">
        <v>0.35119999999999996</v>
      </c>
      <c r="K97" s="196">
        <v>0.35119999999999996</v>
      </c>
      <c r="L97" s="196">
        <v>0.35119999999999996</v>
      </c>
      <c r="M97" s="196">
        <v>0.35119999999999996</v>
      </c>
      <c r="N97" s="196">
        <v>0.35119999999999996</v>
      </c>
      <c r="O97" s="196">
        <v>0.35119999999999996</v>
      </c>
      <c r="P97" s="196">
        <v>0.52679999999999993</v>
      </c>
      <c r="Q97" s="196">
        <v>0.52679999999999993</v>
      </c>
      <c r="R97" s="196">
        <v>0.878</v>
      </c>
      <c r="S97" s="196">
        <v>1.4047999999999998</v>
      </c>
      <c r="T97" s="196">
        <v>1.756</v>
      </c>
      <c r="U97" s="196">
        <v>1.8625891999999999</v>
      </c>
      <c r="V97" s="196">
        <v>2.2367794543999997</v>
      </c>
      <c r="W97" s="196">
        <v>2.6769409079200002</v>
      </c>
      <c r="X97" s="196">
        <v>2.5077241083999997</v>
      </c>
      <c r="Y97" s="196">
        <v>1.9630763</v>
      </c>
      <c r="Z97" s="196">
        <v>2.6282052</v>
      </c>
      <c r="AA97" s="196">
        <v>3.5365840000000004</v>
      </c>
      <c r="AB97" s="196">
        <v>3.7405258400000001</v>
      </c>
      <c r="AC97" s="196">
        <v>4.005311324</v>
      </c>
      <c r="AD97" s="196">
        <v>3.8114029168000005</v>
      </c>
      <c r="AE97" s="196">
        <v>4.2153498204000002</v>
      </c>
      <c r="AF97" s="196">
        <v>4.1906804963599997</v>
      </c>
      <c r="AG97" s="196">
        <v>5.6001363352000011</v>
      </c>
      <c r="AH97" s="196">
        <v>5.4946010899999997</v>
      </c>
      <c r="AI97" s="196">
        <v>3.9666289259999998</v>
      </c>
    </row>
    <row r="98" spans="1:39" s="44" customFormat="1" x14ac:dyDescent="0.25">
      <c r="A98" s="184" t="s">
        <v>46</v>
      </c>
      <c r="B98" s="42" t="str">
        <f>$B$4</f>
        <v>Þús. tonn CO2-íg.</v>
      </c>
      <c r="C98" s="41">
        <v>15.600052964345515</v>
      </c>
      <c r="D98" s="41">
        <v>15.482561392970339</v>
      </c>
      <c r="E98" s="41">
        <v>15.090417015446921</v>
      </c>
      <c r="F98" s="41">
        <v>12.969726427709464</v>
      </c>
      <c r="G98" s="41">
        <v>11.998726195395655</v>
      </c>
      <c r="H98" s="41">
        <v>10.652491415063672</v>
      </c>
      <c r="I98" s="41">
        <v>9.5904339991834107</v>
      </c>
      <c r="J98" s="196">
        <v>9.2159920304327336</v>
      </c>
      <c r="K98" s="196">
        <v>7.8716958547851945</v>
      </c>
      <c r="L98" s="196">
        <v>6.5162739195936084</v>
      </c>
      <c r="M98" s="196">
        <v>6.260771279389818</v>
      </c>
      <c r="N98" s="196">
        <v>5.7366936821994381</v>
      </c>
      <c r="O98" s="196">
        <v>5.3423629461557942</v>
      </c>
      <c r="P98" s="196">
        <v>4.6138064720172016</v>
      </c>
      <c r="Q98" s="196">
        <v>6.9203627534090515</v>
      </c>
      <c r="R98" s="196">
        <v>5.5573345470239897</v>
      </c>
      <c r="S98" s="196">
        <v>5.7497759114371663</v>
      </c>
      <c r="T98" s="196">
        <v>8.7305811954460175</v>
      </c>
      <c r="U98" s="196">
        <v>7.018919753655064</v>
      </c>
      <c r="V98" s="196">
        <v>6.9010512572312743</v>
      </c>
      <c r="W98" s="196">
        <v>6.6899681626095795</v>
      </c>
      <c r="X98" s="196">
        <v>7.3850005751473908</v>
      </c>
      <c r="Y98" s="196">
        <v>7.1131856831429161</v>
      </c>
      <c r="Z98" s="196">
        <v>6.0870657461533337</v>
      </c>
      <c r="AA98" s="196">
        <v>8.2343240362550105</v>
      </c>
      <c r="AB98" s="196">
        <v>7.5686363171544144</v>
      </c>
      <c r="AC98" s="196">
        <v>8.1470449380097314</v>
      </c>
      <c r="AD98" s="196">
        <v>8.5611423208870931</v>
      </c>
      <c r="AE98" s="196">
        <v>7.568719307270765</v>
      </c>
      <c r="AF98" s="41">
        <v>9.992911793489851</v>
      </c>
      <c r="AG98" s="196">
        <v>6.9796963079934322</v>
      </c>
      <c r="AH98" s="196">
        <v>8.1376844847120768</v>
      </c>
      <c r="AI98" s="41">
        <v>9.6860268858472374</v>
      </c>
    </row>
    <row r="99" spans="1:39" s="44" customFormat="1" x14ac:dyDescent="0.25">
      <c r="A99" s="184" t="s">
        <v>47</v>
      </c>
      <c r="B99" s="42" t="str">
        <f>$B$4</f>
        <v>Þús. tonn CO2-íg.</v>
      </c>
      <c r="C99" s="41">
        <v>19.345022769725226</v>
      </c>
      <c r="D99" s="41">
        <v>19.372407786816499</v>
      </c>
      <c r="E99" s="41">
        <v>19.162533823586301</v>
      </c>
      <c r="F99" s="41">
        <v>20.335121598645546</v>
      </c>
      <c r="G99" s="41">
        <v>18.991911017474912</v>
      </c>
      <c r="H99" s="41">
        <v>19.626677927800159</v>
      </c>
      <c r="I99" s="41">
        <v>23.109310128809675</v>
      </c>
      <c r="J99" s="41">
        <v>24.331216761037272</v>
      </c>
      <c r="K99" s="41">
        <v>20.161005639626456</v>
      </c>
      <c r="L99" s="41">
        <v>20.630925627930559</v>
      </c>
      <c r="M99" s="41">
        <v>22.422055966360361</v>
      </c>
      <c r="N99" s="41">
        <v>22.483941194621941</v>
      </c>
      <c r="O99" s="41">
        <v>23.581926204106207</v>
      </c>
      <c r="P99" s="41">
        <v>21.953504749834952</v>
      </c>
      <c r="Q99" s="41">
        <v>20.01901708273153</v>
      </c>
      <c r="R99" s="41">
        <v>19.222859894946588</v>
      </c>
      <c r="S99" s="41">
        <v>17.246048540738183</v>
      </c>
      <c r="T99" s="41">
        <v>18.081847224878516</v>
      </c>
      <c r="U99" s="41">
        <v>17.178525246037921</v>
      </c>
      <c r="V99" s="41">
        <v>16.357614684281028</v>
      </c>
      <c r="W99" s="41">
        <v>15.85403934696785</v>
      </c>
      <c r="X99" s="41">
        <v>16.703150405129684</v>
      </c>
      <c r="Y99" s="41">
        <v>19.178609647360446</v>
      </c>
      <c r="Z99" s="41">
        <v>18.626903363905377</v>
      </c>
      <c r="AA99" s="41">
        <v>17.050017289502296</v>
      </c>
      <c r="AB99" s="41">
        <v>19.492312590861292</v>
      </c>
      <c r="AC99" s="41">
        <v>17.564864137354594</v>
      </c>
      <c r="AD99" s="41">
        <v>19.03842646749834</v>
      </c>
      <c r="AE99" s="41">
        <v>20.024067443156682</v>
      </c>
      <c r="AF99" s="41">
        <v>18.654954279497762</v>
      </c>
      <c r="AG99" s="41">
        <v>18.301109519390586</v>
      </c>
      <c r="AH99" s="41">
        <v>19.680983246595957</v>
      </c>
      <c r="AI99" s="41">
        <v>19.710668579460169</v>
      </c>
    </row>
    <row r="100" spans="1:39" s="45" customFormat="1" x14ac:dyDescent="0.25">
      <c r="A100" s="185" t="s">
        <v>21</v>
      </c>
      <c r="B100" s="42" t="str">
        <f>$B$4</f>
        <v>Þús. tonn CO2-íg.</v>
      </c>
      <c r="C100" s="43">
        <v>207.71387597267548</v>
      </c>
      <c r="D100" s="43">
        <v>212.27214612746644</v>
      </c>
      <c r="E100" s="43">
        <v>225.8500941415426</v>
      </c>
      <c r="F100" s="43">
        <v>236.68872489763328</v>
      </c>
      <c r="G100" s="43">
        <v>245.12703954977778</v>
      </c>
      <c r="H100" s="43">
        <v>255.73073794554006</v>
      </c>
      <c r="I100" s="43">
        <v>265.09389920545931</v>
      </c>
      <c r="J100" s="43">
        <v>272.60224617222121</v>
      </c>
      <c r="K100" s="43">
        <v>275.39920536403974</v>
      </c>
      <c r="L100" s="43">
        <v>283.48796348713421</v>
      </c>
      <c r="M100" s="43">
        <v>292.87068941472671</v>
      </c>
      <c r="N100" s="43">
        <v>302.52506059901026</v>
      </c>
      <c r="O100" s="43">
        <v>307.08653369507181</v>
      </c>
      <c r="P100" s="43">
        <v>308.20406281418872</v>
      </c>
      <c r="Q100" s="43">
        <v>317.22087511585073</v>
      </c>
      <c r="R100" s="43">
        <v>309.93343890533362</v>
      </c>
      <c r="S100" s="43">
        <v>333.52853528502351</v>
      </c>
      <c r="T100" s="43">
        <v>336.9819123028023</v>
      </c>
      <c r="U100" s="43">
        <v>319.46734865955449</v>
      </c>
      <c r="V100" s="43">
        <v>309.57890110981458</v>
      </c>
      <c r="W100" s="43">
        <v>305.95331407968587</v>
      </c>
      <c r="X100" s="43">
        <v>286.76251302723171</v>
      </c>
      <c r="Y100" s="43">
        <v>266.41570936769756</v>
      </c>
      <c r="Z100" s="43">
        <v>265.68002492381487</v>
      </c>
      <c r="AA100" s="43">
        <v>265.68404279125383</v>
      </c>
      <c r="AB100" s="43">
        <v>264.65971596808083</v>
      </c>
      <c r="AC100" s="43">
        <v>260.88627626675469</v>
      </c>
      <c r="AD100" s="43">
        <v>258.45212235783606</v>
      </c>
      <c r="AE100" s="43">
        <v>253.73932587911446</v>
      </c>
      <c r="AF100" s="43">
        <v>222.04128262177434</v>
      </c>
      <c r="AG100" s="43">
        <v>244.10190118630769</v>
      </c>
      <c r="AH100" s="43">
        <v>242.66938827816784</v>
      </c>
      <c r="AI100" s="43">
        <v>233.58682636853763</v>
      </c>
    </row>
    <row r="101" spans="1:39" s="48" customFormat="1" ht="43.5" customHeight="1" x14ac:dyDescent="0.25">
      <c r="A101" s="325" t="s">
        <v>98</v>
      </c>
      <c r="B101" s="325"/>
      <c r="C101" s="225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</row>
    <row r="102" spans="1:39" s="17" customFormat="1" ht="24" customHeight="1" x14ac:dyDescent="0.25">
      <c r="A102" s="347" t="str">
        <f>$A$3</f>
        <v>Söguleg losun</v>
      </c>
      <c r="B102" s="309"/>
      <c r="C102" s="309"/>
      <c r="D102" s="17" t="s">
        <v>124</v>
      </c>
      <c r="E102" s="310"/>
      <c r="F102" s="311"/>
      <c r="G102" s="308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310"/>
      <c r="AG102" s="310"/>
      <c r="AH102" s="310"/>
      <c r="AI102" s="310"/>
      <c r="AJ102" s="312"/>
      <c r="AK102" s="312"/>
      <c r="AL102" s="312"/>
      <c r="AM102" s="312"/>
    </row>
    <row r="103" spans="1:39" s="44" customFormat="1" x14ac:dyDescent="0.25">
      <c r="A103" s="184" t="s">
        <v>54</v>
      </c>
      <c r="B103" s="42" t="str">
        <f>$B$4</f>
        <v>Þús. tonn CO2-íg.</v>
      </c>
      <c r="C103" s="41">
        <v>221.10937807666664</v>
      </c>
      <c r="D103" s="41">
        <v>223.45648422493338</v>
      </c>
      <c r="E103" s="41">
        <v>204.96673222053337</v>
      </c>
      <c r="F103" s="41">
        <v>196.93769391346669</v>
      </c>
      <c r="G103" s="41">
        <v>215.03342151853334</v>
      </c>
      <c r="H103" s="41">
        <v>237.71387227506665</v>
      </c>
      <c r="I103" s="41">
        <v>273.30475524573336</v>
      </c>
      <c r="J103" s="41">
        <v>294.05093427306673</v>
      </c>
      <c r="K103" s="41">
        <v>340.36743871786666</v>
      </c>
      <c r="L103" s="41">
        <v>365.77115387800001</v>
      </c>
      <c r="M103" s="41">
        <v>410.43408736853331</v>
      </c>
      <c r="N103" s="41">
        <v>351.43484296319997</v>
      </c>
      <c r="O103" s="41">
        <v>311.89578576600002</v>
      </c>
      <c r="P103" s="41">
        <v>335.20031285813332</v>
      </c>
      <c r="Q103" s="41">
        <v>382.51090829640003</v>
      </c>
      <c r="R103" s="41">
        <v>424.43004818280002</v>
      </c>
      <c r="S103" s="41">
        <v>503.20407568560006</v>
      </c>
      <c r="T103" s="41">
        <v>514.92035819013336</v>
      </c>
      <c r="U103" s="41">
        <v>430.65361113226669</v>
      </c>
      <c r="V103" s="41">
        <v>345.61492852480001</v>
      </c>
      <c r="W103" s="41">
        <v>379.7535549454667</v>
      </c>
      <c r="X103" s="41">
        <v>424.71952189760009</v>
      </c>
      <c r="Y103" s="41">
        <v>445.07818250000008</v>
      </c>
      <c r="Z103" s="41">
        <v>502.36303520266659</v>
      </c>
      <c r="AA103" s="41">
        <v>584.78753803533334</v>
      </c>
      <c r="AB103" s="41">
        <v>679.12283684040005</v>
      </c>
      <c r="AC103" s="41">
        <v>923.85523979279992</v>
      </c>
      <c r="AD103" s="41">
        <v>1155.4370035488</v>
      </c>
      <c r="AE103" s="41">
        <v>1294.8181528967998</v>
      </c>
      <c r="AF103" s="41">
        <v>963.65322670770036</v>
      </c>
      <c r="AG103" s="41">
        <v>263.34999061560001</v>
      </c>
      <c r="AH103" s="41">
        <v>415.3539187728</v>
      </c>
      <c r="AI103" s="41">
        <v>736.44203358506593</v>
      </c>
    </row>
    <row r="104" spans="1:39" s="44" customFormat="1" x14ac:dyDescent="0.25">
      <c r="A104" s="184" t="s">
        <v>55</v>
      </c>
      <c r="B104" s="42" t="str">
        <f>$B$4</f>
        <v>Þús. tonn CO2-íg.</v>
      </c>
      <c r="C104" s="41">
        <v>28.078924997337403</v>
      </c>
      <c r="D104" s="41">
        <v>14.003294293724482</v>
      </c>
      <c r="E104" s="41">
        <v>20.477506171547937</v>
      </c>
      <c r="F104" s="41">
        <v>29.859948628888905</v>
      </c>
      <c r="G104" s="41">
        <v>33.981450185235616</v>
      </c>
      <c r="H104" s="41">
        <v>3.3673142021675906</v>
      </c>
      <c r="I104" s="41">
        <v>19.20316050014323</v>
      </c>
      <c r="J104" s="41">
        <v>38.488416696452902</v>
      </c>
      <c r="K104" s="41">
        <v>52.028676183577467</v>
      </c>
      <c r="L104" s="41">
        <v>39.300358002951661</v>
      </c>
      <c r="M104" s="41">
        <v>54.39266252464077</v>
      </c>
      <c r="N104" s="41">
        <v>59.58949244727156</v>
      </c>
      <c r="O104" s="41">
        <v>85.828630656119159</v>
      </c>
      <c r="P104" s="41">
        <v>19.407378412801254</v>
      </c>
      <c r="Q104" s="41">
        <v>21.049201422195413</v>
      </c>
      <c r="R104" s="41">
        <v>1.7528135484112446</v>
      </c>
      <c r="S104" s="41">
        <v>17.329076702058739</v>
      </c>
      <c r="T104" s="41">
        <v>12.056398064687073</v>
      </c>
      <c r="U104" s="41">
        <v>47.983835185837414</v>
      </c>
      <c r="V104" s="41">
        <v>8.2248711263977814</v>
      </c>
      <c r="W104" s="41">
        <v>0.25239549866666666</v>
      </c>
      <c r="X104" s="41">
        <v>50.095054390143758</v>
      </c>
      <c r="Y104" s="41">
        <v>23.973493968715886</v>
      </c>
      <c r="Z104" s="41">
        <v>78.828862465477414</v>
      </c>
      <c r="AA104" s="41">
        <v>71.218037488772836</v>
      </c>
      <c r="AB104" s="41">
        <v>149.09981223853765</v>
      </c>
      <c r="AC104" s="41">
        <v>186.28610486189032</v>
      </c>
      <c r="AD104" s="41">
        <v>213.30217433150287</v>
      </c>
      <c r="AE104" s="41">
        <v>242.53078987824037</v>
      </c>
      <c r="AF104" s="41">
        <v>205.50549032160174</v>
      </c>
      <c r="AG104" s="41">
        <v>77.945079331447673</v>
      </c>
      <c r="AH104" s="41">
        <v>128.49656920397638</v>
      </c>
      <c r="AI104" s="41">
        <v>287.79153782769163</v>
      </c>
    </row>
    <row r="105" spans="1:39" s="45" customFormat="1" x14ac:dyDescent="0.25">
      <c r="A105" s="185" t="s">
        <v>21</v>
      </c>
      <c r="B105" s="42" t="str">
        <f>$B$4</f>
        <v>Þús. tonn CO2-íg.</v>
      </c>
      <c r="C105" s="43">
        <v>249.18830307400407</v>
      </c>
      <c r="D105" s="43">
        <v>237.45977851865786</v>
      </c>
      <c r="E105" s="43">
        <v>225.4442383920813</v>
      </c>
      <c r="F105" s="43">
        <v>226.79764254235559</v>
      </c>
      <c r="G105" s="43">
        <v>249.01487170376896</v>
      </c>
      <c r="H105" s="43">
        <v>241.08118647723427</v>
      </c>
      <c r="I105" s="43">
        <v>292.50791574587663</v>
      </c>
      <c r="J105" s="43">
        <v>332.53935096951966</v>
      </c>
      <c r="K105" s="43">
        <v>392.39611490144415</v>
      </c>
      <c r="L105" s="43">
        <v>405.07151188095168</v>
      </c>
      <c r="M105" s="43">
        <v>464.82674989317411</v>
      </c>
      <c r="N105" s="43">
        <v>411.02433541047156</v>
      </c>
      <c r="O105" s="43">
        <v>397.72441642211913</v>
      </c>
      <c r="P105" s="43">
        <v>354.60769127093454</v>
      </c>
      <c r="Q105" s="43">
        <v>403.56010971859541</v>
      </c>
      <c r="R105" s="43">
        <v>426.18286173121129</v>
      </c>
      <c r="S105" s="43">
        <v>520.53315238765879</v>
      </c>
      <c r="T105" s="43">
        <v>526.97675625482043</v>
      </c>
      <c r="U105" s="43">
        <v>478.63744631810414</v>
      </c>
      <c r="V105" s="43">
        <v>353.83979965119778</v>
      </c>
      <c r="W105" s="43">
        <v>380.00595044413336</v>
      </c>
      <c r="X105" s="43">
        <v>474.81457628774382</v>
      </c>
      <c r="Y105" s="43">
        <v>469.05167646871598</v>
      </c>
      <c r="Z105" s="43">
        <v>581.19189766814407</v>
      </c>
      <c r="AA105" s="43">
        <v>656.00557552410612</v>
      </c>
      <c r="AB105" s="43">
        <v>828.22264907893759</v>
      </c>
      <c r="AC105" s="43">
        <v>1110.1413446546903</v>
      </c>
      <c r="AD105" s="43">
        <v>1368.7391778803028</v>
      </c>
      <c r="AE105" s="43">
        <v>1537.3489427750405</v>
      </c>
      <c r="AF105" s="43">
        <v>1169.1587170293021</v>
      </c>
      <c r="AG105" s="43">
        <v>341.29506994704764</v>
      </c>
      <c r="AH105" s="43">
        <v>543.85048797677632</v>
      </c>
      <c r="AI105" s="43">
        <v>1024.2335714127578</v>
      </c>
    </row>
    <row r="106" spans="1:39" s="1" customFormat="1" x14ac:dyDescent="0.25">
      <c r="A106" s="339"/>
      <c r="B106" s="340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2"/>
    </row>
    <row r="107" spans="1:39" s="58" customFormat="1" ht="15.75" thickBot="1" x14ac:dyDescent="0.3">
      <c r="A107" s="343"/>
      <c r="B107" s="344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</row>
    <row r="108" spans="1:39" s="1" customFormat="1" ht="15.75" thickTop="1" x14ac:dyDescent="0.25">
      <c r="A108" s="339"/>
      <c r="B108" s="340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2"/>
    </row>
    <row r="109" spans="1:39" s="1" customFormat="1" x14ac:dyDescent="0.25">
      <c r="A109" s="181" t="s">
        <v>114</v>
      </c>
      <c r="B109" s="340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2"/>
    </row>
    <row r="110" spans="1:39" x14ac:dyDescent="0.25">
      <c r="A110" s="184" t="str">
        <f>A13</f>
        <v>Fiskiskip</v>
      </c>
      <c r="B110" s="42" t="str">
        <f t="shared" ref="B110:B117" si="48">$B$4</f>
        <v>Þús. tonn CO2-íg.</v>
      </c>
      <c r="C110" s="297">
        <f t="shared" ref="C110:AI110" si="49">C13</f>
        <v>760.43743715697804</v>
      </c>
      <c r="D110" s="297">
        <f t="shared" si="49"/>
        <v>738.54790545981575</v>
      </c>
      <c r="E110" s="297">
        <f t="shared" si="49"/>
        <v>817.72261535831558</v>
      </c>
      <c r="F110" s="297">
        <f t="shared" si="49"/>
        <v>875.35407857239727</v>
      </c>
      <c r="G110" s="297">
        <f t="shared" si="49"/>
        <v>858.59988349043726</v>
      </c>
      <c r="H110" s="297">
        <f t="shared" si="49"/>
        <v>921.58739468062106</v>
      </c>
      <c r="I110" s="297">
        <f t="shared" si="49"/>
        <v>941.8355393211059</v>
      </c>
      <c r="J110" s="297">
        <f t="shared" si="49"/>
        <v>928.43528249451151</v>
      </c>
      <c r="K110" s="297">
        <f t="shared" si="49"/>
        <v>913.7304185060168</v>
      </c>
      <c r="L110" s="297">
        <f t="shared" si="49"/>
        <v>896.73666811718942</v>
      </c>
      <c r="M110" s="297">
        <f t="shared" si="49"/>
        <v>891.62636675738338</v>
      </c>
      <c r="N110" s="297">
        <f t="shared" si="49"/>
        <v>735.43512282644895</v>
      </c>
      <c r="O110" s="297">
        <f t="shared" si="49"/>
        <v>833.44738299320807</v>
      </c>
      <c r="P110" s="297">
        <f t="shared" si="49"/>
        <v>800.59763840041353</v>
      </c>
      <c r="Q110" s="297">
        <f t="shared" si="49"/>
        <v>822.10422373737845</v>
      </c>
      <c r="R110" s="297">
        <f t="shared" si="49"/>
        <v>742.27579695757936</v>
      </c>
      <c r="S110" s="297">
        <f t="shared" si="49"/>
        <v>676.16624793131371</v>
      </c>
      <c r="T110" s="297">
        <f t="shared" si="49"/>
        <v>768.90031104164586</v>
      </c>
      <c r="U110" s="297">
        <f t="shared" si="49"/>
        <v>706.67813037021858</v>
      </c>
      <c r="V110" s="297">
        <f t="shared" si="49"/>
        <v>762.70393720745039</v>
      </c>
      <c r="W110" s="297">
        <f t="shared" si="49"/>
        <v>726.56824505484042</v>
      </c>
      <c r="X110" s="297">
        <f t="shared" si="49"/>
        <v>657.20260984912954</v>
      </c>
      <c r="Y110" s="297">
        <f t="shared" si="49"/>
        <v>651.37378056662806</v>
      </c>
      <c r="Z110" s="297">
        <f t="shared" si="49"/>
        <v>614.72353826059737</v>
      </c>
      <c r="AA110" s="297">
        <f t="shared" si="49"/>
        <v>606.24731041801465</v>
      </c>
      <c r="AB110" s="297">
        <f t="shared" si="49"/>
        <v>621.21740588116916</v>
      </c>
      <c r="AC110" s="297">
        <f t="shared" si="49"/>
        <v>518.76690503112491</v>
      </c>
      <c r="AD110" s="297">
        <f t="shared" si="49"/>
        <v>530.38142924834813</v>
      </c>
      <c r="AE110" s="297">
        <f t="shared" si="49"/>
        <v>546.90019133575004</v>
      </c>
      <c r="AF110" s="297">
        <f t="shared" si="49"/>
        <v>518.36261174209733</v>
      </c>
      <c r="AG110" s="297">
        <f t="shared" si="49"/>
        <v>509.49421478812258</v>
      </c>
      <c r="AH110" s="297">
        <f t="shared" si="49"/>
        <v>569.41865140399079</v>
      </c>
      <c r="AI110" s="297">
        <f t="shared" si="49"/>
        <v>481.51547449283527</v>
      </c>
    </row>
    <row r="111" spans="1:39" x14ac:dyDescent="0.25">
      <c r="A111" s="184" t="str">
        <f>A14</f>
        <v>Vegasamgöngur</v>
      </c>
      <c r="B111" s="42" t="str">
        <f t="shared" si="48"/>
        <v>Þús. tonn CO2-íg.</v>
      </c>
      <c r="C111" s="297">
        <f t="shared" ref="C111:AI111" si="50">C14</f>
        <v>530.6875025223419</v>
      </c>
      <c r="D111" s="297">
        <f t="shared" si="50"/>
        <v>549.15876425011709</v>
      </c>
      <c r="E111" s="297">
        <f t="shared" si="50"/>
        <v>563.61369233292567</v>
      </c>
      <c r="F111" s="297">
        <f t="shared" si="50"/>
        <v>560.42686948518008</v>
      </c>
      <c r="G111" s="297">
        <f t="shared" si="50"/>
        <v>568.38582720172917</v>
      </c>
      <c r="H111" s="297">
        <f t="shared" si="50"/>
        <v>558.148206043963</v>
      </c>
      <c r="I111" s="297">
        <f t="shared" si="50"/>
        <v>538.7716287288938</v>
      </c>
      <c r="J111" s="297">
        <f t="shared" si="50"/>
        <v>570.03307543849473</v>
      </c>
      <c r="K111" s="297">
        <f t="shared" si="50"/>
        <v>578.61285730233681</v>
      </c>
      <c r="L111" s="297">
        <f t="shared" si="50"/>
        <v>604.17883527958486</v>
      </c>
      <c r="M111" s="297">
        <f t="shared" si="50"/>
        <v>615.72240171712576</v>
      </c>
      <c r="N111" s="297">
        <f t="shared" si="50"/>
        <v>622.27473347955288</v>
      </c>
      <c r="O111" s="297">
        <f t="shared" si="50"/>
        <v>631.11207564596589</v>
      </c>
      <c r="P111" s="297">
        <f t="shared" si="50"/>
        <v>709.88859870493513</v>
      </c>
      <c r="Q111" s="297">
        <f t="shared" si="50"/>
        <v>746.62253694691617</v>
      </c>
      <c r="R111" s="297">
        <f t="shared" si="50"/>
        <v>774.95470613780287</v>
      </c>
      <c r="S111" s="297">
        <f t="shared" si="50"/>
        <v>883.41144498170718</v>
      </c>
      <c r="T111" s="297">
        <f t="shared" si="50"/>
        <v>914.91713253634725</v>
      </c>
      <c r="U111" s="297">
        <f t="shared" si="50"/>
        <v>861.17776940530962</v>
      </c>
      <c r="V111" s="297">
        <f t="shared" si="50"/>
        <v>861.96894493001867</v>
      </c>
      <c r="W111" s="297">
        <f t="shared" si="50"/>
        <v>814.45229993916655</v>
      </c>
      <c r="X111" s="297">
        <f t="shared" si="50"/>
        <v>796.0575165531028</v>
      </c>
      <c r="Y111" s="297">
        <f t="shared" si="50"/>
        <v>790.6124162300797</v>
      </c>
      <c r="Z111" s="297">
        <f t="shared" si="50"/>
        <v>805.0800900793148</v>
      </c>
      <c r="AA111" s="297">
        <f t="shared" si="50"/>
        <v>804.19579774012311</v>
      </c>
      <c r="AB111" s="297">
        <f t="shared" si="50"/>
        <v>826.79352678517716</v>
      </c>
      <c r="AC111" s="297">
        <f t="shared" si="50"/>
        <v>901.9003205985739</v>
      </c>
      <c r="AD111" s="297">
        <f t="shared" si="50"/>
        <v>951.54293739803609</v>
      </c>
      <c r="AE111" s="297">
        <f t="shared" si="50"/>
        <v>977.06341853400272</v>
      </c>
      <c r="AF111" s="297">
        <f t="shared" si="50"/>
        <v>956.72584353009074</v>
      </c>
      <c r="AG111" s="297">
        <f t="shared" si="50"/>
        <v>830.5811480636213</v>
      </c>
      <c r="AH111" s="297">
        <f t="shared" si="50"/>
        <v>859.59329867083193</v>
      </c>
      <c r="AI111" s="297">
        <f t="shared" si="50"/>
        <v>925.61998746656161</v>
      </c>
    </row>
    <row r="112" spans="1:39" x14ac:dyDescent="0.25">
      <c r="A112" s="184" t="str">
        <f>A24</f>
        <v>Jarðvarmavirkjanir</v>
      </c>
      <c r="B112" s="42" t="str">
        <f t="shared" si="48"/>
        <v>Þús. tonn CO2-íg.</v>
      </c>
      <c r="C112" s="297">
        <f t="shared" ref="C112:AI112" si="51">C24</f>
        <v>61.574334357545837</v>
      </c>
      <c r="D112" s="297">
        <f t="shared" si="51"/>
        <v>70.154014848439829</v>
      </c>
      <c r="E112" s="297">
        <f t="shared" si="51"/>
        <v>67.791788574964158</v>
      </c>
      <c r="F112" s="297">
        <f t="shared" si="51"/>
        <v>85.572844383378467</v>
      </c>
      <c r="G112" s="297">
        <f t="shared" si="51"/>
        <v>70.319060800123538</v>
      </c>
      <c r="H112" s="297">
        <f t="shared" si="51"/>
        <v>82.457990170658434</v>
      </c>
      <c r="I112" s="297">
        <f t="shared" si="51"/>
        <v>81.53239883625325</v>
      </c>
      <c r="J112" s="297">
        <f t="shared" si="51"/>
        <v>67.138591404165552</v>
      </c>
      <c r="K112" s="297">
        <f t="shared" si="51"/>
        <v>84.222237993796114</v>
      </c>
      <c r="L112" s="297">
        <f t="shared" si="51"/>
        <v>112.15179494287861</v>
      </c>
      <c r="M112" s="297">
        <f t="shared" si="51"/>
        <v>154.16614156765178</v>
      </c>
      <c r="N112" s="297">
        <f t="shared" si="51"/>
        <v>144.88875098397415</v>
      </c>
      <c r="O112" s="297">
        <f t="shared" si="51"/>
        <v>148.51789217619518</v>
      </c>
      <c r="P112" s="297">
        <f t="shared" si="51"/>
        <v>137.42801253995231</v>
      </c>
      <c r="Q112" s="297">
        <f t="shared" si="51"/>
        <v>124.04475425748892</v>
      </c>
      <c r="R112" s="297">
        <f t="shared" si="51"/>
        <v>119.43739330616143</v>
      </c>
      <c r="S112" s="297">
        <f t="shared" si="51"/>
        <v>129.4591322935857</v>
      </c>
      <c r="T112" s="297">
        <f t="shared" si="51"/>
        <v>150.1365476380019</v>
      </c>
      <c r="U112" s="297">
        <f t="shared" si="51"/>
        <v>188.79046841169912</v>
      </c>
      <c r="V112" s="297">
        <f t="shared" si="51"/>
        <v>172.68275584137766</v>
      </c>
      <c r="W112" s="297">
        <f t="shared" si="51"/>
        <v>194.76400000000001</v>
      </c>
      <c r="X112" s="297">
        <f t="shared" si="51"/>
        <v>183.428</v>
      </c>
      <c r="Y112" s="297">
        <f t="shared" si="51"/>
        <v>175.14867999999998</v>
      </c>
      <c r="Z112" s="297">
        <f t="shared" si="51"/>
        <v>177.02600000000001</v>
      </c>
      <c r="AA112" s="297">
        <f t="shared" si="51"/>
        <v>187.44652000000002</v>
      </c>
      <c r="AB112" s="297">
        <f t="shared" si="51"/>
        <v>167.55332000000001</v>
      </c>
      <c r="AC112" s="297">
        <f t="shared" si="51"/>
        <v>152.1463984264463</v>
      </c>
      <c r="AD112" s="297">
        <f t="shared" si="51"/>
        <v>149.39019999999999</v>
      </c>
      <c r="AE112" s="297">
        <f t="shared" si="51"/>
        <v>159.285</v>
      </c>
      <c r="AF112" s="297">
        <f t="shared" si="51"/>
        <v>166.61846041329147</v>
      </c>
      <c r="AG112" s="297">
        <f t="shared" si="51"/>
        <v>179.18884</v>
      </c>
      <c r="AH112" s="297">
        <f t="shared" si="51"/>
        <v>179.70779999999999</v>
      </c>
      <c r="AI112" s="297">
        <f t="shared" si="51"/>
        <v>190.25900000000001</v>
      </c>
    </row>
    <row r="113" spans="1:35" x14ac:dyDescent="0.25">
      <c r="A113" s="184" t="str">
        <f>A29</f>
        <v>Álframleiðsla</v>
      </c>
      <c r="B113" s="42" t="str">
        <f t="shared" si="48"/>
        <v>Þús. tonn CO2-íg.</v>
      </c>
      <c r="C113" s="297">
        <f t="shared" ref="C113:AI113" si="52">C29</f>
        <v>584.02647277080598</v>
      </c>
      <c r="D113" s="297">
        <f t="shared" si="52"/>
        <v>511.273947602943</v>
      </c>
      <c r="E113" s="297">
        <f t="shared" si="52"/>
        <v>301.38514547007009</v>
      </c>
      <c r="F113" s="297">
        <f t="shared" si="52"/>
        <v>220.97402310838271</v>
      </c>
      <c r="G113" s="297">
        <f t="shared" si="52"/>
        <v>198.23658153612337</v>
      </c>
      <c r="H113" s="297">
        <f t="shared" si="52"/>
        <v>216.34383922975644</v>
      </c>
      <c r="I113" s="297">
        <f t="shared" si="52"/>
        <v>186.93379884741088</v>
      </c>
      <c r="J113" s="297">
        <f t="shared" si="52"/>
        <v>280.12409822292682</v>
      </c>
      <c r="K113" s="297">
        <f t="shared" si="52"/>
        <v>462.00564836059743</v>
      </c>
      <c r="L113" s="297">
        <f t="shared" si="52"/>
        <v>537.93035391162721</v>
      </c>
      <c r="M113" s="297">
        <f t="shared" si="52"/>
        <v>487.74535268246626</v>
      </c>
      <c r="N113" s="297">
        <f t="shared" si="52"/>
        <v>479.60292131211997</v>
      </c>
      <c r="O113" s="297">
        <f t="shared" si="52"/>
        <v>478.11541899358679</v>
      </c>
      <c r="P113" s="297">
        <f t="shared" si="52"/>
        <v>473.56894969857348</v>
      </c>
      <c r="Q113" s="297">
        <f t="shared" si="52"/>
        <v>456.78557352619629</v>
      </c>
      <c r="R113" s="297">
        <f t="shared" si="52"/>
        <v>444.80851616708713</v>
      </c>
      <c r="S113" s="297">
        <f t="shared" si="52"/>
        <v>869.57185988485026</v>
      </c>
      <c r="T113" s="297">
        <f t="shared" si="52"/>
        <v>990.98126629758121</v>
      </c>
      <c r="U113" s="297">
        <f t="shared" si="52"/>
        <v>1556.7584922170536</v>
      </c>
      <c r="V113" s="297">
        <f t="shared" si="52"/>
        <v>1393.4018646112659</v>
      </c>
      <c r="W113" s="297">
        <f t="shared" si="52"/>
        <v>1391.9209450624717</v>
      </c>
      <c r="X113" s="297">
        <f t="shared" si="52"/>
        <v>1281.3105455922127</v>
      </c>
      <c r="Y113" s="297">
        <f t="shared" si="52"/>
        <v>1328.7342410906138</v>
      </c>
      <c r="Z113" s="297">
        <f t="shared" si="52"/>
        <v>1353.4714335748733</v>
      </c>
      <c r="AA113" s="297">
        <f t="shared" si="52"/>
        <v>1368.5549133196287</v>
      </c>
      <c r="AB113" s="297">
        <f t="shared" si="52"/>
        <v>1392.8009611325194</v>
      </c>
      <c r="AC113" s="297">
        <f t="shared" si="52"/>
        <v>1354.0817500285532</v>
      </c>
      <c r="AD113" s="297">
        <f t="shared" si="52"/>
        <v>1385.559079923195</v>
      </c>
      <c r="AE113" s="297">
        <f t="shared" si="52"/>
        <v>1382.5326490562106</v>
      </c>
      <c r="AF113" s="297">
        <f t="shared" si="52"/>
        <v>1363.2348061869016</v>
      </c>
      <c r="AG113" s="297">
        <f t="shared" si="52"/>
        <v>1347.2027898796412</v>
      </c>
      <c r="AH113" s="297">
        <f t="shared" si="52"/>
        <v>1361.0898434635815</v>
      </c>
      <c r="AI113" s="297">
        <f t="shared" si="52"/>
        <v>1354.2007303406649</v>
      </c>
    </row>
    <row r="114" spans="1:35" x14ac:dyDescent="0.25">
      <c r="A114" s="184" t="str">
        <f>A30</f>
        <v>Kísil- og kísilmálmframleiðsla</v>
      </c>
      <c r="B114" s="42" t="str">
        <f t="shared" si="48"/>
        <v>Þús. tonn CO2-íg.</v>
      </c>
      <c r="C114" s="297">
        <f t="shared" ref="C114:AI114" si="53">C30</f>
        <v>210.55472170666667</v>
      </c>
      <c r="D114" s="297">
        <f t="shared" si="53"/>
        <v>176.80528261706667</v>
      </c>
      <c r="E114" s="297">
        <f t="shared" si="53"/>
        <v>188.28332888506674</v>
      </c>
      <c r="F114" s="297">
        <f t="shared" si="53"/>
        <v>238.53559058533341</v>
      </c>
      <c r="G114" s="297">
        <f t="shared" si="53"/>
        <v>232.49217533253341</v>
      </c>
      <c r="H114" s="297">
        <f t="shared" si="53"/>
        <v>245.96401927226668</v>
      </c>
      <c r="I114" s="297">
        <f t="shared" si="53"/>
        <v>235.22782835253329</v>
      </c>
      <c r="J114" s="297">
        <f t="shared" si="53"/>
        <v>257.17700316373327</v>
      </c>
      <c r="K114" s="297">
        <f t="shared" si="53"/>
        <v>198.58720348559996</v>
      </c>
      <c r="L114" s="297">
        <f t="shared" si="53"/>
        <v>257.83106455839993</v>
      </c>
      <c r="M114" s="297">
        <f t="shared" si="53"/>
        <v>365.65036656475542</v>
      </c>
      <c r="N114" s="297">
        <f t="shared" si="53"/>
        <v>386.08921316544843</v>
      </c>
      <c r="O114" s="297">
        <f t="shared" si="53"/>
        <v>403.9326403148857</v>
      </c>
      <c r="P114" s="297">
        <f t="shared" si="53"/>
        <v>402.47385277209042</v>
      </c>
      <c r="Q114" s="297">
        <f t="shared" si="53"/>
        <v>401.96736076842336</v>
      </c>
      <c r="R114" s="297">
        <f t="shared" si="53"/>
        <v>379.94289400639997</v>
      </c>
      <c r="S114" s="297">
        <f t="shared" si="53"/>
        <v>381.71962690880014</v>
      </c>
      <c r="T114" s="297">
        <f t="shared" si="53"/>
        <v>401.35289110400004</v>
      </c>
      <c r="U114" s="297">
        <f t="shared" si="53"/>
        <v>351.97302632799983</v>
      </c>
      <c r="V114" s="297">
        <f t="shared" si="53"/>
        <v>353.35887106239988</v>
      </c>
      <c r="W114" s="297">
        <f t="shared" si="53"/>
        <v>372.5620256512002</v>
      </c>
      <c r="X114" s="297">
        <f t="shared" si="53"/>
        <v>380.41566972484725</v>
      </c>
      <c r="Y114" s="297">
        <f t="shared" si="53"/>
        <v>413.43718523066923</v>
      </c>
      <c r="Z114" s="297">
        <f t="shared" si="53"/>
        <v>409.50779191578886</v>
      </c>
      <c r="AA114" s="297">
        <f t="shared" si="53"/>
        <v>372.27909117182412</v>
      </c>
      <c r="AB114" s="297">
        <f t="shared" si="53"/>
        <v>404.56447331306254</v>
      </c>
      <c r="AC114" s="297">
        <f t="shared" si="53"/>
        <v>409.12563724381266</v>
      </c>
      <c r="AD114" s="297">
        <f t="shared" si="53"/>
        <v>431.82186025965416</v>
      </c>
      <c r="AE114" s="297">
        <f t="shared" si="53"/>
        <v>455.77922710046619</v>
      </c>
      <c r="AF114" s="297">
        <f t="shared" si="53"/>
        <v>432.40627007368812</v>
      </c>
      <c r="AG114" s="297">
        <f t="shared" si="53"/>
        <v>418.71234892799316</v>
      </c>
      <c r="AH114" s="297">
        <f t="shared" si="53"/>
        <v>476.02459170932525</v>
      </c>
      <c r="AI114" s="297">
        <f t="shared" si="53"/>
        <v>517.72039053568778</v>
      </c>
    </row>
    <row r="115" spans="1:35" x14ac:dyDescent="0.25">
      <c r="A115" s="184" t="s">
        <v>8</v>
      </c>
      <c r="B115" s="42" t="str">
        <f t="shared" si="48"/>
        <v>Þús. tonn CO2-íg.</v>
      </c>
      <c r="C115" s="297">
        <f t="shared" ref="C115:AI115" si="54">C47</f>
        <v>693.99566303030463</v>
      </c>
      <c r="D115" s="297">
        <f t="shared" si="54"/>
        <v>674.58789229964202</v>
      </c>
      <c r="E115" s="297">
        <f t="shared" si="54"/>
        <v>653.02832539256315</v>
      </c>
      <c r="F115" s="297">
        <f t="shared" si="54"/>
        <v>654.07032906557254</v>
      </c>
      <c r="G115" s="297">
        <f t="shared" si="54"/>
        <v>657.4451980460384</v>
      </c>
      <c r="H115" s="297">
        <f t="shared" si="54"/>
        <v>637.45708226981787</v>
      </c>
      <c r="I115" s="297">
        <f t="shared" si="54"/>
        <v>650.0179211402841</v>
      </c>
      <c r="J115" s="297">
        <f t="shared" si="54"/>
        <v>640.88057539889019</v>
      </c>
      <c r="K115" s="297">
        <f t="shared" si="54"/>
        <v>654.08101461047374</v>
      </c>
      <c r="L115" s="297">
        <f t="shared" si="54"/>
        <v>651.38424844183373</v>
      </c>
      <c r="M115" s="297">
        <f t="shared" si="54"/>
        <v>636.26768262999451</v>
      </c>
      <c r="N115" s="297">
        <f t="shared" si="54"/>
        <v>632.93638615110558</v>
      </c>
      <c r="O115" s="297">
        <f t="shared" si="54"/>
        <v>616.36161002217307</v>
      </c>
      <c r="P115" s="297">
        <f t="shared" si="54"/>
        <v>608.69458700726614</v>
      </c>
      <c r="Q115" s="297">
        <f t="shared" si="54"/>
        <v>600.26241744506387</v>
      </c>
      <c r="R115" s="297">
        <f t="shared" si="54"/>
        <v>602.86344398557401</v>
      </c>
      <c r="S115" s="297">
        <f t="shared" si="54"/>
        <v>628.99801004142182</v>
      </c>
      <c r="T115" s="297">
        <f t="shared" si="54"/>
        <v>645.64616123376152</v>
      </c>
      <c r="U115" s="297">
        <f t="shared" si="54"/>
        <v>662.09285185762803</v>
      </c>
      <c r="V115" s="297">
        <f t="shared" si="54"/>
        <v>652.32028420570919</v>
      </c>
      <c r="W115" s="297">
        <f t="shared" si="54"/>
        <v>638.36797057076831</v>
      </c>
      <c r="X115" s="297">
        <f t="shared" si="54"/>
        <v>636.33558718739607</v>
      </c>
      <c r="Y115" s="297">
        <f t="shared" si="54"/>
        <v>631.12512716457616</v>
      </c>
      <c r="Z115" s="297">
        <f t="shared" si="54"/>
        <v>615.26754561432585</v>
      </c>
      <c r="AA115" s="297">
        <f t="shared" si="54"/>
        <v>659.32271317190327</v>
      </c>
      <c r="AB115" s="297">
        <f t="shared" si="54"/>
        <v>648.48705591277417</v>
      </c>
      <c r="AC115" s="297">
        <f t="shared" si="54"/>
        <v>648.32608830684535</v>
      </c>
      <c r="AD115" s="297">
        <f t="shared" si="54"/>
        <v>649.08800972621657</v>
      </c>
      <c r="AE115" s="297">
        <f t="shared" si="54"/>
        <v>626.23321487442342</v>
      </c>
      <c r="AF115" s="297">
        <f t="shared" si="54"/>
        <v>608.76826988547066</v>
      </c>
      <c r="AG115" s="297">
        <f t="shared" si="54"/>
        <v>607.96911417533988</v>
      </c>
      <c r="AH115" s="297">
        <f t="shared" si="54"/>
        <v>611.8550339117304</v>
      </c>
      <c r="AI115" s="297">
        <f t="shared" si="54"/>
        <v>595.98194997545465</v>
      </c>
    </row>
    <row r="116" spans="1:35" x14ac:dyDescent="0.25">
      <c r="A116" s="184" t="s">
        <v>6</v>
      </c>
      <c r="B116" s="42" t="str">
        <f t="shared" si="48"/>
        <v>Þús. tonn CO2-íg.</v>
      </c>
      <c r="C116" s="297">
        <f t="shared" ref="C116:AI116" si="55">C100</f>
        <v>207.71387597267548</v>
      </c>
      <c r="D116" s="297">
        <f t="shared" si="55"/>
        <v>212.27214612746644</v>
      </c>
      <c r="E116" s="297">
        <f t="shared" si="55"/>
        <v>225.8500941415426</v>
      </c>
      <c r="F116" s="297">
        <f t="shared" si="55"/>
        <v>236.68872489763328</v>
      </c>
      <c r="G116" s="297">
        <f t="shared" si="55"/>
        <v>245.12703954977778</v>
      </c>
      <c r="H116" s="297">
        <f t="shared" si="55"/>
        <v>255.73073794554006</v>
      </c>
      <c r="I116" s="297">
        <f t="shared" si="55"/>
        <v>265.09389920545931</v>
      </c>
      <c r="J116" s="297">
        <f t="shared" si="55"/>
        <v>272.60224617222121</v>
      </c>
      <c r="K116" s="297">
        <f t="shared" si="55"/>
        <v>275.39920536403974</v>
      </c>
      <c r="L116" s="297">
        <f t="shared" si="55"/>
        <v>283.48796348713421</v>
      </c>
      <c r="M116" s="297">
        <f t="shared" si="55"/>
        <v>292.87068941472671</v>
      </c>
      <c r="N116" s="297">
        <f t="shared" si="55"/>
        <v>302.52506059901026</v>
      </c>
      <c r="O116" s="297">
        <f t="shared" si="55"/>
        <v>307.08653369507181</v>
      </c>
      <c r="P116" s="297">
        <f t="shared" si="55"/>
        <v>308.20406281418872</v>
      </c>
      <c r="Q116" s="297">
        <f t="shared" si="55"/>
        <v>317.22087511585073</v>
      </c>
      <c r="R116" s="297">
        <f t="shared" si="55"/>
        <v>309.93343890533362</v>
      </c>
      <c r="S116" s="297">
        <f t="shared" si="55"/>
        <v>333.52853528502351</v>
      </c>
      <c r="T116" s="297">
        <f t="shared" si="55"/>
        <v>336.9819123028023</v>
      </c>
      <c r="U116" s="297">
        <f t="shared" si="55"/>
        <v>319.46734865955449</v>
      </c>
      <c r="V116" s="297">
        <f t="shared" si="55"/>
        <v>309.57890110981458</v>
      </c>
      <c r="W116" s="297">
        <f t="shared" si="55"/>
        <v>305.95331407968587</v>
      </c>
      <c r="X116" s="297">
        <f t="shared" si="55"/>
        <v>286.76251302723171</v>
      </c>
      <c r="Y116" s="297">
        <f t="shared" si="55"/>
        <v>266.41570936769756</v>
      </c>
      <c r="Z116" s="297">
        <f t="shared" si="55"/>
        <v>265.68002492381487</v>
      </c>
      <c r="AA116" s="297">
        <f t="shared" si="55"/>
        <v>265.68404279125383</v>
      </c>
      <c r="AB116" s="297">
        <f t="shared" si="55"/>
        <v>264.65971596808083</v>
      </c>
      <c r="AC116" s="297">
        <f t="shared" si="55"/>
        <v>260.88627626675469</v>
      </c>
      <c r="AD116" s="297">
        <f t="shared" si="55"/>
        <v>258.45212235783606</v>
      </c>
      <c r="AE116" s="297">
        <f t="shared" si="55"/>
        <v>253.73932587911446</v>
      </c>
      <c r="AF116" s="297">
        <f t="shared" si="55"/>
        <v>222.04128262177434</v>
      </c>
      <c r="AG116" s="297">
        <f t="shared" si="55"/>
        <v>244.10190118630769</v>
      </c>
      <c r="AH116" s="297">
        <f t="shared" si="55"/>
        <v>242.66938827816784</v>
      </c>
      <c r="AI116" s="297">
        <f t="shared" si="55"/>
        <v>233.58682636853763</v>
      </c>
    </row>
    <row r="117" spans="1:35" x14ac:dyDescent="0.25">
      <c r="A117" s="188" t="s">
        <v>20</v>
      </c>
      <c r="B117" s="42" t="str">
        <f t="shared" si="48"/>
        <v>Þús. tonn CO2-íg.</v>
      </c>
      <c r="C117" s="297">
        <f t="shared" ref="C117:AI117" si="56">C10-SUM(C110:C116)</f>
        <v>595.91848307967621</v>
      </c>
      <c r="D117" s="297">
        <f t="shared" si="56"/>
        <v>500.38834141622056</v>
      </c>
      <c r="E117" s="297">
        <f t="shared" si="56"/>
        <v>545.35526924762826</v>
      </c>
      <c r="F117" s="297">
        <f t="shared" si="56"/>
        <v>574.62028732790941</v>
      </c>
      <c r="G117" s="297">
        <f t="shared" si="56"/>
        <v>545.5981950223204</v>
      </c>
      <c r="H117" s="297">
        <f t="shared" si="56"/>
        <v>586.05313085133548</v>
      </c>
      <c r="I117" s="297">
        <f t="shared" si="56"/>
        <v>658.82702581979493</v>
      </c>
      <c r="J117" s="297">
        <f t="shared" si="56"/>
        <v>698.96163673477713</v>
      </c>
      <c r="K117" s="297">
        <f t="shared" si="56"/>
        <v>694.5476052089216</v>
      </c>
      <c r="L117" s="297">
        <f t="shared" si="56"/>
        <v>733.12676705069043</v>
      </c>
      <c r="M117" s="297">
        <f t="shared" si="56"/>
        <v>662.03871006101008</v>
      </c>
      <c r="N117" s="297">
        <f t="shared" si="56"/>
        <v>696.52665008528811</v>
      </c>
      <c r="O117" s="297">
        <f t="shared" si="56"/>
        <v>667.56938015660808</v>
      </c>
      <c r="P117" s="297">
        <f t="shared" si="56"/>
        <v>615.45205780761898</v>
      </c>
      <c r="Q117" s="297">
        <f t="shared" si="56"/>
        <v>694.82419991012102</v>
      </c>
      <c r="R117" s="297">
        <f t="shared" si="56"/>
        <v>647.54903104132791</v>
      </c>
      <c r="S117" s="297">
        <f t="shared" si="56"/>
        <v>675.77897942737764</v>
      </c>
      <c r="T117" s="297">
        <f t="shared" si="56"/>
        <v>675.18934671840361</v>
      </c>
      <c r="U117" s="297">
        <f t="shared" si="56"/>
        <v>619.42762802181915</v>
      </c>
      <c r="V117" s="297">
        <f t="shared" si="56"/>
        <v>459.89560299179357</v>
      </c>
      <c r="W117" s="297">
        <f t="shared" si="56"/>
        <v>422.27118787549625</v>
      </c>
      <c r="X117" s="297">
        <f t="shared" si="56"/>
        <v>432.86687556182005</v>
      </c>
      <c r="Y117" s="297">
        <f t="shared" si="56"/>
        <v>391.12347095267614</v>
      </c>
      <c r="Z117" s="297">
        <f t="shared" si="56"/>
        <v>403.78761900537302</v>
      </c>
      <c r="AA117" s="297">
        <f t="shared" si="56"/>
        <v>387.84751658000823</v>
      </c>
      <c r="AB117" s="297">
        <f t="shared" si="56"/>
        <v>406.80148806463785</v>
      </c>
      <c r="AC117" s="297">
        <f t="shared" si="56"/>
        <v>441.19345679397884</v>
      </c>
      <c r="AD117" s="297">
        <f t="shared" si="56"/>
        <v>415.93705012541432</v>
      </c>
      <c r="AE117" s="297">
        <f t="shared" si="56"/>
        <v>425.40560354471017</v>
      </c>
      <c r="AF117" s="297">
        <f t="shared" si="56"/>
        <v>419.15147652777341</v>
      </c>
      <c r="AG117" s="297">
        <f t="shared" si="56"/>
        <v>357.38508391803953</v>
      </c>
      <c r="AH117" s="297">
        <f t="shared" si="56"/>
        <v>330.51922815172748</v>
      </c>
      <c r="AI117" s="297">
        <f t="shared" si="56"/>
        <v>367.22416211273867</v>
      </c>
    </row>
    <row r="118" spans="1:35" s="1" customFormat="1" x14ac:dyDescent="0.25">
      <c r="A118" s="339"/>
      <c r="B118" s="340"/>
      <c r="C118" s="346"/>
      <c r="D118" s="346"/>
      <c r="E118" s="346"/>
      <c r="F118" s="346"/>
      <c r="G118" s="346"/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</row>
    <row r="119" spans="1:35" s="1" customFormat="1" x14ac:dyDescent="0.25">
      <c r="A119" s="339"/>
      <c r="B119" s="340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2"/>
    </row>
    <row r="120" spans="1:35" s="1" customFormat="1" x14ac:dyDescent="0.25">
      <c r="A120" s="339"/>
      <c r="B120" s="340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2"/>
    </row>
    <row r="121" spans="1:35" s="1" customFormat="1" x14ac:dyDescent="0.25">
      <c r="A121" s="339"/>
      <c r="B121" s="340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2"/>
    </row>
    <row r="122" spans="1:35" s="1" customFormat="1" x14ac:dyDescent="0.25">
      <c r="A122" s="339"/>
      <c r="B122" s="340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2"/>
    </row>
    <row r="123" spans="1:35" s="1" customFormat="1" x14ac:dyDescent="0.25">
      <c r="A123" s="339"/>
      <c r="B123" s="340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2"/>
    </row>
    <row r="124" spans="1:35" s="1" customFormat="1" x14ac:dyDescent="0.25">
      <c r="A124" s="339"/>
      <c r="B124" s="340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2"/>
    </row>
    <row r="125" spans="1:35" s="1" customFormat="1" x14ac:dyDescent="0.25">
      <c r="A125" s="339"/>
      <c r="B125" s="340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2"/>
    </row>
    <row r="126" spans="1:35" s="1" customFormat="1" x14ac:dyDescent="0.25">
      <c r="A126" s="339"/>
      <c r="B126" s="340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2"/>
    </row>
    <row r="127" spans="1:35" s="1" customFormat="1" x14ac:dyDescent="0.25">
      <c r="A127" s="339"/>
      <c r="B127" s="340"/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2"/>
    </row>
    <row r="128" spans="1:35" s="1" customFormat="1" x14ac:dyDescent="0.25">
      <c r="A128" s="339"/>
      <c r="B128" s="340"/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2"/>
    </row>
    <row r="129" spans="1:35" s="1" customFormat="1" x14ac:dyDescent="0.25">
      <c r="A129" s="339"/>
      <c r="B129" s="340"/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2"/>
    </row>
    <row r="193" spans="1:35" x14ac:dyDescent="0.25">
      <c r="A193" s="186"/>
      <c r="B193" s="324"/>
      <c r="C19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/>
    </row>
    <row r="194" spans="1:35" x14ac:dyDescent="0.25">
      <c r="A194" s="186"/>
      <c r="B194" s="324"/>
      <c r="C194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/>
    </row>
    <row r="195" spans="1:35" x14ac:dyDescent="0.25">
      <c r="A195" s="186"/>
      <c r="B195" s="324"/>
      <c r="C195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/>
    </row>
    <row r="196" spans="1:35" x14ac:dyDescent="0.25">
      <c r="A196" s="186"/>
      <c r="B196" s="324"/>
      <c r="C196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/>
    </row>
    <row r="197" spans="1:35" x14ac:dyDescent="0.25">
      <c r="A197" s="186"/>
      <c r="B197" s="324"/>
      <c r="C197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/>
    </row>
    <row r="198" spans="1:35" x14ac:dyDescent="0.25">
      <c r="A198" s="186"/>
      <c r="B198" s="324"/>
      <c r="C198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/>
    </row>
    <row r="199" spans="1:35" x14ac:dyDescent="0.25">
      <c r="A199" s="186"/>
      <c r="B199" s="324"/>
      <c r="C199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/>
    </row>
    <row r="200" spans="1:35" x14ac:dyDescent="0.25">
      <c r="A200" s="186"/>
      <c r="B200" s="324"/>
      <c r="C200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/>
    </row>
    <row r="201" spans="1:35" x14ac:dyDescent="0.25">
      <c r="A201" s="186"/>
      <c r="B201" s="324"/>
      <c r="C20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/>
    </row>
    <row r="202" spans="1:35" x14ac:dyDescent="0.25">
      <c r="A202" s="186"/>
      <c r="B202" s="324"/>
      <c r="C20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/>
    </row>
    <row r="203" spans="1:35" x14ac:dyDescent="0.25">
      <c r="A203" s="186"/>
      <c r="B203" s="324"/>
      <c r="C20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/>
    </row>
    <row r="204" spans="1:35" x14ac:dyDescent="0.25">
      <c r="A204" s="186"/>
      <c r="B204" s="324"/>
      <c r="C20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/>
    </row>
    <row r="205" spans="1:35" x14ac:dyDescent="0.25">
      <c r="A205" s="186"/>
      <c r="B205" s="324"/>
      <c r="C205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/>
    </row>
    <row r="206" spans="1:35" x14ac:dyDescent="0.25">
      <c r="A206" s="186"/>
      <c r="B206" s="324"/>
      <c r="C206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/>
    </row>
    <row r="207" spans="1:35" x14ac:dyDescent="0.25">
      <c r="A207" s="186"/>
      <c r="B207" s="324"/>
      <c r="C20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/>
    </row>
    <row r="208" spans="1:35" x14ac:dyDescent="0.25">
      <c r="A208" s="186"/>
      <c r="B208" s="324"/>
      <c r="C208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/>
    </row>
    <row r="209" spans="1:35" x14ac:dyDescent="0.25">
      <c r="A209" s="186"/>
      <c r="B209" s="324"/>
      <c r="C209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/>
    </row>
    <row r="210" spans="1:35" x14ac:dyDescent="0.25">
      <c r="A210" s="186"/>
      <c r="B210" s="324"/>
      <c r="C210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/>
    </row>
    <row r="211" spans="1:35" x14ac:dyDescent="0.25">
      <c r="A211" s="186"/>
      <c r="B211" s="324"/>
      <c r="C21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/>
    </row>
    <row r="212" spans="1:35" x14ac:dyDescent="0.25">
      <c r="A212" s="186"/>
      <c r="B212" s="324"/>
      <c r="C21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/>
    </row>
    <row r="213" spans="1:35" x14ac:dyDescent="0.25">
      <c r="A213" s="186"/>
      <c r="B213" s="324"/>
      <c r="C21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/>
    </row>
    <row r="214" spans="1:35" x14ac:dyDescent="0.25">
      <c r="A214" s="18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21" spans="1:35" x14ac:dyDescent="0.25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5" s="34" customFormat="1" x14ac:dyDescent="0.25">
      <c r="A222" s="188"/>
      <c r="B222" s="3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5"/>
    </row>
    <row r="223" spans="1:35" x14ac:dyDescent="0.25">
      <c r="A223" s="18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</row>
  </sheetData>
  <conditionalFormatting sqref="C11">
    <cfRule type="cellIs" dxfId="0" priority="10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0599-7329-4E93-A4E7-BD5B97414040}">
  <dimension ref="A1:M66"/>
  <sheetViews>
    <sheetView zoomScale="50" zoomScaleNormal="50" workbookViewId="0">
      <selection activeCell="G66" sqref="G66"/>
    </sheetView>
  </sheetViews>
  <sheetFormatPr defaultColWidth="9.21875" defaultRowHeight="15" x14ac:dyDescent="0.25"/>
  <cols>
    <col min="1" max="1" width="12.88671875" style="40" customWidth="1"/>
    <col min="2" max="2" width="5.5546875" style="40" customWidth="1"/>
    <col min="3" max="3" width="23.88671875" style="1" bestFit="1" customWidth="1"/>
    <col min="4" max="4" width="26.44140625" style="1" customWidth="1"/>
    <col min="5" max="5" width="18.77734375" style="368" bestFit="1" customWidth="1"/>
    <col min="6" max="6" width="11.33203125" style="368" bestFit="1" customWidth="1"/>
    <col min="7" max="7" width="12.5546875" style="370" bestFit="1" customWidth="1"/>
    <col min="8" max="8" width="13.5546875" style="370" customWidth="1"/>
    <col min="9" max="16384" width="9.21875" style="1"/>
  </cols>
  <sheetData>
    <row r="1" spans="1:13" ht="30.75" x14ac:dyDescent="0.25">
      <c r="A1" s="364" t="s">
        <v>151</v>
      </c>
      <c r="G1" s="371">
        <v>2022</v>
      </c>
      <c r="H1" s="429" t="s">
        <v>190</v>
      </c>
    </row>
    <row r="2" spans="1:13" s="407" customFormat="1" ht="41.45" customHeight="1" x14ac:dyDescent="0.25">
      <c r="B2" s="408" t="s">
        <v>124</v>
      </c>
      <c r="C2" s="409" t="s">
        <v>200</v>
      </c>
      <c r="E2" s="410"/>
      <c r="F2" s="410"/>
      <c r="G2" s="410"/>
      <c r="H2" s="430"/>
    </row>
    <row r="3" spans="1:13" ht="18" x14ac:dyDescent="0.35">
      <c r="A3" s="40" t="s">
        <v>120</v>
      </c>
      <c r="B3" s="364"/>
      <c r="C3" s="1" t="s">
        <v>10</v>
      </c>
      <c r="D3" s="1" t="s">
        <v>177</v>
      </c>
      <c r="E3" s="368" t="s">
        <v>193</v>
      </c>
      <c r="F3" s="368" t="s">
        <v>194</v>
      </c>
      <c r="G3" s="375">
        <v>1819.3432256777983</v>
      </c>
      <c r="H3" s="372">
        <f>G3/$G$7</f>
        <v>0.38990589639647993</v>
      </c>
      <c r="I3" s="366"/>
      <c r="J3" s="366"/>
      <c r="K3" s="366"/>
      <c r="L3" s="366"/>
      <c r="M3" s="366"/>
    </row>
    <row r="4" spans="1:13" ht="18" x14ac:dyDescent="0.35">
      <c r="A4" s="40" t="s">
        <v>121</v>
      </c>
      <c r="B4" s="364"/>
      <c r="C4" s="1" t="s">
        <v>9</v>
      </c>
      <c r="D4" s="1" t="s">
        <v>178</v>
      </c>
      <c r="E4" s="368" t="s">
        <v>193</v>
      </c>
      <c r="F4" s="368" t="s">
        <v>194</v>
      </c>
      <c r="G4" s="375">
        <v>2017.1965192706896</v>
      </c>
      <c r="H4" s="372">
        <f t="shared" ref="H4:H7" si="0">G4/$G$7</f>
        <v>0.4323081021510275</v>
      </c>
      <c r="I4" s="366"/>
      <c r="J4" s="366"/>
      <c r="K4" s="366"/>
      <c r="L4" s="366"/>
      <c r="M4" s="366"/>
    </row>
    <row r="5" spans="1:13" ht="18" x14ac:dyDescent="0.35">
      <c r="A5" s="40" t="s">
        <v>122</v>
      </c>
      <c r="B5" s="364"/>
      <c r="C5" s="1" t="s">
        <v>8</v>
      </c>
      <c r="D5" s="1" t="s">
        <v>179</v>
      </c>
      <c r="E5" s="368" t="s">
        <v>193</v>
      </c>
      <c r="F5" s="368" t="s">
        <v>194</v>
      </c>
      <c r="G5" s="375">
        <v>595.98194997545465</v>
      </c>
      <c r="H5" s="372">
        <f t="shared" si="0"/>
        <v>0.12772569417446203</v>
      </c>
      <c r="I5" s="366"/>
      <c r="J5" s="366"/>
      <c r="K5" s="366"/>
      <c r="L5" s="366"/>
      <c r="M5" s="366"/>
    </row>
    <row r="6" spans="1:13" ht="18" x14ac:dyDescent="0.35">
      <c r="A6" s="40" t="s">
        <v>123</v>
      </c>
      <c r="B6" s="364"/>
      <c r="C6" s="1" t="s">
        <v>6</v>
      </c>
      <c r="D6" s="1" t="s">
        <v>180</v>
      </c>
      <c r="E6" s="368" t="s">
        <v>193</v>
      </c>
      <c r="F6" s="368" t="s">
        <v>194</v>
      </c>
      <c r="G6" s="375">
        <v>233.58682636853763</v>
      </c>
      <c r="H6" s="372">
        <f t="shared" si="0"/>
        <v>5.0060307278030396E-2</v>
      </c>
      <c r="I6" s="366"/>
      <c r="J6" s="366"/>
      <c r="K6" s="366"/>
      <c r="L6" s="366"/>
      <c r="M6" s="366"/>
    </row>
    <row r="7" spans="1:13" ht="18" x14ac:dyDescent="0.35">
      <c r="A7" s="40" t="s">
        <v>125</v>
      </c>
      <c r="B7" s="364"/>
      <c r="C7" s="365" t="s">
        <v>21</v>
      </c>
      <c r="D7" s="365" t="s">
        <v>195</v>
      </c>
      <c r="E7" s="369" t="s">
        <v>191</v>
      </c>
      <c r="F7" s="369" t="s">
        <v>192</v>
      </c>
      <c r="G7" s="376">
        <v>4666.1085212924809</v>
      </c>
      <c r="H7" s="373">
        <f t="shared" si="0"/>
        <v>1</v>
      </c>
      <c r="I7" s="366"/>
      <c r="J7" s="366"/>
      <c r="K7" s="366"/>
      <c r="L7" s="366"/>
      <c r="M7" s="366"/>
    </row>
    <row r="8" spans="1:13" x14ac:dyDescent="0.25">
      <c r="A8" s="383"/>
      <c r="B8" s="159"/>
      <c r="C8" s="384"/>
      <c r="D8" s="384"/>
      <c r="E8" s="385"/>
      <c r="F8" s="385"/>
      <c r="G8" s="386"/>
      <c r="H8" s="387"/>
      <c r="I8" s="366"/>
      <c r="J8" s="366"/>
      <c r="K8" s="366"/>
      <c r="L8" s="366"/>
      <c r="M8" s="366"/>
    </row>
    <row r="9" spans="1:13" ht="18" x14ac:dyDescent="0.35">
      <c r="A9" s="40" t="s">
        <v>126</v>
      </c>
      <c r="B9" s="364" t="s">
        <v>124</v>
      </c>
      <c r="C9" s="1" t="s">
        <v>13</v>
      </c>
      <c r="D9" s="1" t="s">
        <v>152</v>
      </c>
      <c r="E9" s="368" t="s">
        <v>188</v>
      </c>
      <c r="F9" s="368" t="s">
        <v>189</v>
      </c>
      <c r="G9" s="375">
        <v>481.51547449283527</v>
      </c>
      <c r="H9" s="372">
        <f t="shared" ref="H9:H31" si="1">G9/$G$61</f>
        <v>0.17402420211751887</v>
      </c>
      <c r="I9" s="366"/>
      <c r="J9" s="366"/>
      <c r="K9" s="366"/>
      <c r="L9" s="366"/>
      <c r="M9" s="366"/>
    </row>
    <row r="10" spans="1:13" ht="18" x14ac:dyDescent="0.35">
      <c r="A10" s="40" t="s">
        <v>127</v>
      </c>
      <c r="B10" s="364" t="s">
        <v>124</v>
      </c>
      <c r="C10" s="1" t="s">
        <v>14</v>
      </c>
      <c r="D10" s="1" t="s">
        <v>154</v>
      </c>
      <c r="E10" s="368" t="s">
        <v>188</v>
      </c>
      <c r="F10" s="368" t="s">
        <v>189</v>
      </c>
      <c r="G10" s="375">
        <v>925.61998746656161</v>
      </c>
      <c r="H10" s="372">
        <f t="shared" si="1"/>
        <v>0.3345277323694672</v>
      </c>
      <c r="I10" s="366"/>
      <c r="J10" s="366"/>
      <c r="K10" s="366"/>
      <c r="L10" s="366"/>
      <c r="M10" s="366"/>
    </row>
    <row r="11" spans="1:13" ht="18" x14ac:dyDescent="0.35">
      <c r="A11" s="40" t="s">
        <v>128</v>
      </c>
      <c r="B11" s="364" t="s">
        <v>124</v>
      </c>
      <c r="C11" s="1" t="s">
        <v>15</v>
      </c>
      <c r="D11" s="1" t="s">
        <v>155</v>
      </c>
      <c r="E11" s="368" t="s">
        <v>188</v>
      </c>
      <c r="F11" s="368" t="s">
        <v>189</v>
      </c>
      <c r="G11" s="375">
        <v>24.268683868533337</v>
      </c>
      <c r="H11" s="405">
        <f t="shared" si="1"/>
        <v>8.770929638579365E-3</v>
      </c>
      <c r="I11" s="366"/>
      <c r="J11" s="366"/>
      <c r="K11" s="366"/>
      <c r="L11" s="366"/>
      <c r="M11" s="366"/>
    </row>
    <row r="12" spans="1:13" ht="18" x14ac:dyDescent="0.35">
      <c r="A12" s="40" t="s">
        <v>129</v>
      </c>
      <c r="B12" s="364" t="s">
        <v>124</v>
      </c>
      <c r="C12" s="1" t="s">
        <v>16</v>
      </c>
      <c r="D12" s="1" t="s">
        <v>156</v>
      </c>
      <c r="E12" s="368" t="s">
        <v>188</v>
      </c>
      <c r="F12" s="368" t="s">
        <v>189</v>
      </c>
      <c r="G12" s="375">
        <v>24.594817204517007</v>
      </c>
      <c r="H12" s="403">
        <f t="shared" si="1"/>
        <v>8.888797280607404E-3</v>
      </c>
      <c r="I12" s="366"/>
      <c r="J12" s="366"/>
      <c r="K12" s="366"/>
      <c r="L12" s="366"/>
      <c r="M12" s="366"/>
    </row>
    <row r="13" spans="1:13" ht="18" x14ac:dyDescent="0.35">
      <c r="A13" s="40" t="s">
        <v>130</v>
      </c>
      <c r="B13" s="364" t="s">
        <v>124</v>
      </c>
      <c r="C13" s="1" t="s">
        <v>17</v>
      </c>
      <c r="D13" s="1" t="s">
        <v>157</v>
      </c>
      <c r="E13" s="368" t="s">
        <v>188</v>
      </c>
      <c r="F13" s="368" t="s">
        <v>189</v>
      </c>
      <c r="G13" s="375">
        <v>36.273837807302023</v>
      </c>
      <c r="H13" s="374">
        <f t="shared" si="1"/>
        <v>1.3109704706385198E-2</v>
      </c>
      <c r="I13" s="366"/>
      <c r="J13" s="366"/>
      <c r="K13" s="366"/>
      <c r="L13" s="366"/>
      <c r="M13" s="366"/>
    </row>
    <row r="14" spans="1:13" ht="18" x14ac:dyDescent="0.35">
      <c r="A14" s="40" t="s">
        <v>131</v>
      </c>
      <c r="B14" s="364" t="s">
        <v>124</v>
      </c>
      <c r="C14" s="1" t="s">
        <v>18</v>
      </c>
      <c r="D14" s="1" t="s">
        <v>158</v>
      </c>
      <c r="E14" s="368" t="s">
        <v>188</v>
      </c>
      <c r="F14" s="368" t="s">
        <v>189</v>
      </c>
      <c r="G14" s="375">
        <v>94.808982062190154</v>
      </c>
      <c r="H14" s="374">
        <f t="shared" si="1"/>
        <v>3.4264854051315227E-2</v>
      </c>
      <c r="I14" s="366"/>
      <c r="J14" s="366"/>
      <c r="K14" s="366"/>
      <c r="L14" s="366"/>
      <c r="M14" s="366"/>
    </row>
    <row r="15" spans="1:13" ht="18" x14ac:dyDescent="0.35">
      <c r="A15" s="40" t="s">
        <v>132</v>
      </c>
      <c r="B15" s="364" t="s">
        <v>124</v>
      </c>
      <c r="C15" s="1" t="s">
        <v>19</v>
      </c>
      <c r="D15" s="1" t="s">
        <v>159</v>
      </c>
      <c r="E15" s="368" t="s">
        <v>188</v>
      </c>
      <c r="F15" s="368" t="s">
        <v>189</v>
      </c>
      <c r="G15" s="375">
        <v>190.25900000000001</v>
      </c>
      <c r="H15" s="374">
        <f t="shared" si="1"/>
        <v>6.8761384471704406E-2</v>
      </c>
      <c r="I15" s="366"/>
      <c r="J15" s="366"/>
      <c r="K15" s="366"/>
      <c r="L15" s="366"/>
      <c r="M15" s="366"/>
    </row>
    <row r="16" spans="1:13" ht="18" x14ac:dyDescent="0.35">
      <c r="A16" s="377" t="s">
        <v>120</v>
      </c>
      <c r="B16" s="378" t="s">
        <v>124</v>
      </c>
      <c r="C16" s="380" t="s">
        <v>20</v>
      </c>
      <c r="D16" s="380" t="s">
        <v>160</v>
      </c>
      <c r="E16" s="381" t="s">
        <v>188</v>
      </c>
      <c r="F16" s="381" t="s">
        <v>189</v>
      </c>
      <c r="G16" s="379">
        <f>G3-SUM(G9:G15)</f>
        <v>42.002442775858754</v>
      </c>
      <c r="H16" s="406">
        <f t="shared" si="1"/>
        <v>1.5180076193302746E-2</v>
      </c>
      <c r="I16" s="366"/>
      <c r="J16" s="366"/>
      <c r="K16" s="366"/>
      <c r="L16" s="366"/>
      <c r="M16" s="366"/>
    </row>
    <row r="17" spans="1:13" ht="18" x14ac:dyDescent="0.35">
      <c r="A17" s="40" t="s">
        <v>134</v>
      </c>
      <c r="B17" s="364" t="s">
        <v>124</v>
      </c>
      <c r="C17" s="1" t="s">
        <v>110</v>
      </c>
      <c r="D17" s="1" t="s">
        <v>161</v>
      </c>
      <c r="E17" s="368" t="s">
        <v>188</v>
      </c>
      <c r="F17" s="368" t="s">
        <v>189</v>
      </c>
      <c r="G17" s="375">
        <v>0.93590011000000006</v>
      </c>
      <c r="H17" s="404">
        <f t="shared" si="1"/>
        <v>3.3824306493159559E-4</v>
      </c>
      <c r="I17" s="366"/>
      <c r="J17" s="366"/>
      <c r="K17" s="366"/>
      <c r="L17" s="366"/>
      <c r="M17" s="366"/>
    </row>
    <row r="18" spans="1:13" ht="18" x14ac:dyDescent="0.35">
      <c r="A18" s="40" t="s">
        <v>135</v>
      </c>
      <c r="B18" s="364" t="s">
        <v>124</v>
      </c>
      <c r="C18" s="1" t="s">
        <v>111</v>
      </c>
      <c r="D18" s="1" t="s">
        <v>162</v>
      </c>
      <c r="E18" s="368" t="s">
        <v>188</v>
      </c>
      <c r="F18" s="368" t="s">
        <v>189</v>
      </c>
      <c r="G18" s="375">
        <v>0</v>
      </c>
      <c r="H18" s="374">
        <f t="shared" si="1"/>
        <v>0</v>
      </c>
      <c r="I18" s="366"/>
      <c r="J18" s="366"/>
      <c r="K18" s="366"/>
      <c r="L18" s="366"/>
      <c r="M18" s="366"/>
    </row>
    <row r="19" spans="1:13" ht="18" x14ac:dyDescent="0.35">
      <c r="A19" s="40" t="s">
        <v>136</v>
      </c>
      <c r="B19" s="364" t="s">
        <v>124</v>
      </c>
      <c r="C19" s="1" t="s">
        <v>164</v>
      </c>
      <c r="D19" s="1" t="s">
        <v>163</v>
      </c>
      <c r="E19" s="368" t="s">
        <v>188</v>
      </c>
      <c r="F19" s="368" t="s">
        <v>189</v>
      </c>
      <c r="G19" s="375">
        <v>1871.9211208763527</v>
      </c>
      <c r="H19" s="403">
        <f t="shared" si="1"/>
        <v>0.6765298245722029</v>
      </c>
      <c r="I19" s="366"/>
      <c r="J19" s="366"/>
      <c r="K19" s="366"/>
      <c r="L19" s="366"/>
      <c r="M19" s="366"/>
    </row>
    <row r="20" spans="1:13" ht="18" x14ac:dyDescent="0.35">
      <c r="A20" s="40" t="s">
        <v>137</v>
      </c>
      <c r="B20" s="364" t="s">
        <v>124</v>
      </c>
      <c r="C20" s="1" t="s">
        <v>166</v>
      </c>
      <c r="D20" s="1" t="s">
        <v>165</v>
      </c>
      <c r="E20" s="368" t="s">
        <v>188</v>
      </c>
      <c r="F20" s="368" t="s">
        <v>189</v>
      </c>
      <c r="G20" s="375">
        <v>6.492842348146989</v>
      </c>
      <c r="H20" s="403">
        <f t="shared" si="1"/>
        <v>2.3465740333708214E-3</v>
      </c>
      <c r="I20" s="366"/>
      <c r="J20" s="366"/>
      <c r="K20" s="366"/>
      <c r="L20" s="366"/>
      <c r="M20" s="366"/>
    </row>
    <row r="21" spans="1:13" ht="18" x14ac:dyDescent="0.35">
      <c r="A21" s="40" t="s">
        <v>138</v>
      </c>
      <c r="B21" s="364" t="s">
        <v>124</v>
      </c>
      <c r="C21" s="1" t="s">
        <v>31</v>
      </c>
      <c r="D21" s="1" t="s">
        <v>167</v>
      </c>
      <c r="E21" s="368" t="s">
        <v>188</v>
      </c>
      <c r="F21" s="368" t="s">
        <v>189</v>
      </c>
      <c r="G21" s="375">
        <v>133.66393155452312</v>
      </c>
      <c r="H21" s="374">
        <f t="shared" si="1"/>
        <v>4.8307396694086201E-2</v>
      </c>
      <c r="I21" s="366"/>
      <c r="J21" s="366"/>
      <c r="K21" s="366"/>
      <c r="L21" s="366"/>
      <c r="M21" s="366"/>
    </row>
    <row r="22" spans="1:13" ht="18" x14ac:dyDescent="0.35">
      <c r="A22" s="377" t="s">
        <v>139</v>
      </c>
      <c r="B22" s="378" t="s">
        <v>124</v>
      </c>
      <c r="C22" s="380" t="s">
        <v>113</v>
      </c>
      <c r="D22" s="380" t="s">
        <v>168</v>
      </c>
      <c r="E22" s="381" t="s">
        <v>188</v>
      </c>
      <c r="F22" s="381" t="s">
        <v>189</v>
      </c>
      <c r="G22" s="379">
        <v>4.1827243816669988</v>
      </c>
      <c r="H22" s="406">
        <f t="shared" si="1"/>
        <v>1.5116757648625115E-3</v>
      </c>
      <c r="I22" s="366"/>
      <c r="J22" s="366"/>
      <c r="K22" s="366"/>
      <c r="L22" s="366"/>
      <c r="M22" s="366"/>
    </row>
    <row r="23" spans="1:13" ht="18" x14ac:dyDescent="0.35">
      <c r="A23" s="40" t="s">
        <v>140</v>
      </c>
      <c r="B23" s="364" t="s">
        <v>124</v>
      </c>
      <c r="C23" s="1" t="s">
        <v>32</v>
      </c>
      <c r="D23" s="1" t="s">
        <v>169</v>
      </c>
      <c r="E23" s="368" t="s">
        <v>188</v>
      </c>
      <c r="F23" s="368" t="s">
        <v>189</v>
      </c>
      <c r="G23" s="375">
        <v>316.87068139342125</v>
      </c>
      <c r="H23" s="372">
        <f t="shared" si="1"/>
        <v>0.11452003190968096</v>
      </c>
      <c r="I23" s="366"/>
      <c r="J23" s="366"/>
      <c r="K23" s="366"/>
      <c r="L23" s="366"/>
      <c r="M23" s="366"/>
    </row>
    <row r="24" spans="1:13" ht="18" x14ac:dyDescent="0.35">
      <c r="A24" s="40" t="s">
        <v>141</v>
      </c>
      <c r="B24" s="364" t="s">
        <v>124</v>
      </c>
      <c r="C24" s="1" t="s">
        <v>33</v>
      </c>
      <c r="D24" s="1" t="s">
        <v>170</v>
      </c>
      <c r="E24" s="368" t="s">
        <v>188</v>
      </c>
      <c r="F24" s="368" t="s">
        <v>189</v>
      </c>
      <c r="G24" s="375">
        <v>74.215990971712003</v>
      </c>
      <c r="H24" s="374">
        <f t="shared" si="1"/>
        <v>2.682235420744581E-2</v>
      </c>
      <c r="I24" s="366"/>
      <c r="J24" s="366"/>
      <c r="K24" s="366"/>
      <c r="L24" s="366"/>
      <c r="M24" s="366"/>
    </row>
    <row r="25" spans="1:13" ht="18" x14ac:dyDescent="0.35">
      <c r="A25" s="40" t="s">
        <v>142</v>
      </c>
      <c r="B25" s="364" t="s">
        <v>124</v>
      </c>
      <c r="C25" s="1" t="s">
        <v>34</v>
      </c>
      <c r="D25" s="1" t="s">
        <v>171</v>
      </c>
      <c r="E25" s="368" t="s">
        <v>188</v>
      </c>
      <c r="F25" s="368" t="s">
        <v>189</v>
      </c>
      <c r="G25" s="375">
        <v>198.35952386345463</v>
      </c>
      <c r="H25" s="374">
        <f t="shared" si="1"/>
        <v>7.1688989661457425E-2</v>
      </c>
      <c r="I25" s="366"/>
      <c r="J25" s="366"/>
      <c r="K25" s="366"/>
      <c r="L25" s="366"/>
      <c r="M25" s="366"/>
    </row>
    <row r="26" spans="1:13" ht="18" x14ac:dyDescent="0.35">
      <c r="A26" s="377" t="s">
        <v>122</v>
      </c>
      <c r="B26" s="378" t="s">
        <v>124</v>
      </c>
      <c r="C26" s="380" t="s">
        <v>172</v>
      </c>
      <c r="D26" s="382" t="s">
        <v>160</v>
      </c>
      <c r="E26" s="381" t="s">
        <v>188</v>
      </c>
      <c r="F26" s="381" t="s">
        <v>189</v>
      </c>
      <c r="G26" s="379">
        <f>G5-SUM(G23:G25)</f>
        <v>6.5357537468667033</v>
      </c>
      <c r="H26" s="406">
        <f t="shared" si="1"/>
        <v>2.3620826147550656E-3</v>
      </c>
      <c r="I26" s="366"/>
      <c r="J26" s="366"/>
      <c r="K26" s="366"/>
      <c r="L26" s="366"/>
      <c r="M26" s="366"/>
    </row>
    <row r="27" spans="1:13" ht="18" x14ac:dyDescent="0.35">
      <c r="A27" s="40" t="s">
        <v>143</v>
      </c>
      <c r="B27" s="364" t="s">
        <v>124</v>
      </c>
      <c r="C27" s="1" t="s">
        <v>44</v>
      </c>
      <c r="D27" s="1" t="s">
        <v>173</v>
      </c>
      <c r="E27" s="368" t="s">
        <v>188</v>
      </c>
      <c r="F27" s="368" t="s">
        <v>189</v>
      </c>
      <c r="G27" s="375">
        <v>200.22350197723023</v>
      </c>
      <c r="H27" s="374">
        <f t="shared" si="1"/>
        <v>7.2362648808873137E-2</v>
      </c>
      <c r="I27" s="366"/>
      <c r="J27" s="366"/>
      <c r="K27" s="366"/>
      <c r="L27" s="366"/>
      <c r="M27" s="366"/>
    </row>
    <row r="28" spans="1:13" ht="18" x14ac:dyDescent="0.35">
      <c r="A28" s="40" t="s">
        <v>144</v>
      </c>
      <c r="B28" s="364" t="s">
        <v>124</v>
      </c>
      <c r="C28" s="1" t="s">
        <v>45</v>
      </c>
      <c r="D28" s="1" t="s">
        <v>174</v>
      </c>
      <c r="E28" s="368" t="s">
        <v>188</v>
      </c>
      <c r="F28" s="368" t="s">
        <v>189</v>
      </c>
      <c r="G28" s="375">
        <v>3.9666289259999998</v>
      </c>
      <c r="H28" s="403">
        <f t="shared" si="1"/>
        <v>1.433576843341287E-3</v>
      </c>
      <c r="I28" s="366"/>
      <c r="J28" s="366"/>
      <c r="K28" s="366"/>
      <c r="L28" s="366"/>
      <c r="M28" s="366"/>
    </row>
    <row r="29" spans="1:13" ht="18" x14ac:dyDescent="0.35">
      <c r="A29" s="40" t="s">
        <v>145</v>
      </c>
      <c r="B29" s="364" t="s">
        <v>124</v>
      </c>
      <c r="C29" s="1" t="s">
        <v>46</v>
      </c>
      <c r="D29" s="1" t="s">
        <v>175</v>
      </c>
      <c r="E29" s="368" t="s">
        <v>188</v>
      </c>
      <c r="F29" s="368" t="s">
        <v>189</v>
      </c>
      <c r="G29" s="375">
        <v>9.6860268858472374</v>
      </c>
      <c r="H29" s="403">
        <f t="shared" si="1"/>
        <v>3.5006208310829324E-3</v>
      </c>
      <c r="I29" s="366"/>
      <c r="J29" s="366"/>
      <c r="K29" s="366"/>
      <c r="L29" s="366"/>
      <c r="M29" s="366"/>
    </row>
    <row r="30" spans="1:13" ht="18" x14ac:dyDescent="0.35">
      <c r="A30" s="40" t="s">
        <v>146</v>
      </c>
      <c r="B30" s="364" t="s">
        <v>124</v>
      </c>
      <c r="C30" s="1" t="s">
        <v>47</v>
      </c>
      <c r="D30" s="1" t="s">
        <v>176</v>
      </c>
      <c r="E30" s="368" t="s">
        <v>188</v>
      </c>
      <c r="F30" s="368" t="s">
        <v>189</v>
      </c>
      <c r="G30" s="375">
        <v>19.710668579460169</v>
      </c>
      <c r="H30" s="374">
        <f t="shared" si="1"/>
        <v>7.123620224991219E-3</v>
      </c>
      <c r="I30" s="366"/>
      <c r="J30" s="366"/>
      <c r="K30" s="366"/>
      <c r="L30" s="366"/>
      <c r="M30" s="366"/>
    </row>
    <row r="31" spans="1:13" ht="18" x14ac:dyDescent="0.35">
      <c r="A31" s="40" t="s">
        <v>125</v>
      </c>
      <c r="B31" s="388" t="s">
        <v>124</v>
      </c>
      <c r="C31" s="397" t="s">
        <v>21</v>
      </c>
      <c r="D31" s="365"/>
      <c r="E31" s="369" t="s">
        <v>191</v>
      </c>
      <c r="F31" s="369" t="s">
        <v>192</v>
      </c>
      <c r="G31" s="376">
        <v>4666.1085212924809</v>
      </c>
      <c r="H31" s="373">
        <f t="shared" si="1"/>
        <v>1.6863753200599625</v>
      </c>
      <c r="I31" s="366"/>
      <c r="J31" s="366"/>
      <c r="K31" s="366"/>
      <c r="L31" s="366"/>
      <c r="M31" s="366"/>
    </row>
    <row r="32" spans="1:13" s="393" customFormat="1" ht="41.25" customHeight="1" x14ac:dyDescent="0.25">
      <c r="B32" s="394" t="s">
        <v>124</v>
      </c>
      <c r="C32" s="395" t="s">
        <v>196</v>
      </c>
      <c r="E32" s="396"/>
      <c r="F32" s="396"/>
      <c r="G32" s="396"/>
      <c r="H32" s="431"/>
    </row>
    <row r="33" spans="1:13" ht="18" x14ac:dyDescent="0.35">
      <c r="A33" s="40" t="s">
        <v>120</v>
      </c>
      <c r="B33" s="364"/>
      <c r="C33" s="1" t="s">
        <v>10</v>
      </c>
      <c r="D33" s="1" t="s">
        <v>177</v>
      </c>
      <c r="E33" s="368" t="s">
        <v>193</v>
      </c>
      <c r="F33" s="368" t="s">
        <v>194</v>
      </c>
      <c r="G33" s="375">
        <v>1787.6394047605829</v>
      </c>
      <c r="H33" s="372">
        <f>G33/$G$37</f>
        <v>0.64606962302709048</v>
      </c>
      <c r="I33" s="366"/>
      <c r="J33" s="366"/>
      <c r="K33" s="366"/>
      <c r="L33" s="366"/>
      <c r="M33" s="366"/>
    </row>
    <row r="34" spans="1:13" ht="18" x14ac:dyDescent="0.35">
      <c r="A34" s="40" t="s">
        <v>121</v>
      </c>
      <c r="B34" s="364"/>
      <c r="C34" s="1" t="s">
        <v>9</v>
      </c>
      <c r="D34" s="1" t="s">
        <v>178</v>
      </c>
      <c r="E34" s="368" t="s">
        <v>193</v>
      </c>
      <c r="F34" s="368" t="s">
        <v>194</v>
      </c>
      <c r="G34" s="375">
        <v>149.73727035433717</v>
      </c>
      <c r="H34" s="372">
        <f t="shared" ref="H34:H37" si="2">G34/$G$37</f>
        <v>5.4116451871281362E-2</v>
      </c>
      <c r="I34" s="366"/>
      <c r="J34" s="366"/>
      <c r="K34" s="366"/>
      <c r="L34" s="366"/>
      <c r="M34" s="366"/>
    </row>
    <row r="35" spans="1:13" ht="18" x14ac:dyDescent="0.35">
      <c r="A35" s="40" t="s">
        <v>122</v>
      </c>
      <c r="B35" s="364"/>
      <c r="C35" s="1" t="s">
        <v>8</v>
      </c>
      <c r="D35" s="1" t="s">
        <v>179</v>
      </c>
      <c r="E35" s="368" t="s">
        <v>193</v>
      </c>
      <c r="F35" s="368" t="s">
        <v>194</v>
      </c>
      <c r="G35" s="375">
        <v>595.98194997545465</v>
      </c>
      <c r="H35" s="372">
        <f t="shared" si="2"/>
        <v>0.21539345839333923</v>
      </c>
      <c r="I35" s="366"/>
      <c r="J35" s="366"/>
      <c r="K35" s="366"/>
      <c r="L35" s="366"/>
      <c r="M35" s="366"/>
    </row>
    <row r="36" spans="1:13" ht="18" x14ac:dyDescent="0.35">
      <c r="A36" s="40" t="s">
        <v>123</v>
      </c>
      <c r="B36" s="364"/>
      <c r="C36" s="1" t="s">
        <v>6</v>
      </c>
      <c r="D36" s="1" t="s">
        <v>180</v>
      </c>
      <c r="E36" s="368" t="s">
        <v>193</v>
      </c>
      <c r="F36" s="368" t="s">
        <v>194</v>
      </c>
      <c r="G36" s="375">
        <v>233.58682636853763</v>
      </c>
      <c r="H36" s="372">
        <f t="shared" si="2"/>
        <v>8.4420466708288552E-2</v>
      </c>
      <c r="I36" s="366"/>
      <c r="J36" s="366"/>
      <c r="K36" s="366"/>
      <c r="L36" s="366"/>
      <c r="M36" s="366"/>
    </row>
    <row r="37" spans="1:13" ht="18" x14ac:dyDescent="0.35">
      <c r="A37" s="40" t="s">
        <v>199</v>
      </c>
      <c r="B37" s="364"/>
      <c r="C37" s="365" t="s">
        <v>21</v>
      </c>
      <c r="D37" s="365" t="s">
        <v>195</v>
      </c>
      <c r="E37" s="369" t="s">
        <v>191</v>
      </c>
      <c r="F37" s="369" t="s">
        <v>192</v>
      </c>
      <c r="G37" s="376">
        <v>2766.9454514589133</v>
      </c>
      <c r="H37" s="373">
        <f t="shared" si="2"/>
        <v>1</v>
      </c>
      <c r="I37" s="366"/>
      <c r="J37" s="366"/>
      <c r="K37" s="366"/>
      <c r="L37" s="366"/>
      <c r="M37" s="366"/>
    </row>
    <row r="38" spans="1:13" x14ac:dyDescent="0.25">
      <c r="A38" s="383"/>
      <c r="B38" s="159"/>
      <c r="C38" s="384"/>
      <c r="D38" s="384"/>
      <c r="E38" s="385"/>
      <c r="F38" s="385"/>
      <c r="G38" s="386"/>
      <c r="H38" s="387"/>
      <c r="I38" s="366"/>
      <c r="J38" s="366"/>
      <c r="K38" s="366"/>
      <c r="L38" s="366"/>
      <c r="M38" s="366"/>
    </row>
    <row r="39" spans="1:13" ht="18" x14ac:dyDescent="0.35">
      <c r="A39" s="40" t="s">
        <v>126</v>
      </c>
      <c r="B39" s="364" t="s">
        <v>124</v>
      </c>
      <c r="C39" s="1" t="s">
        <v>13</v>
      </c>
      <c r="D39" s="1" t="s">
        <v>152</v>
      </c>
      <c r="E39" s="368" t="s">
        <v>188</v>
      </c>
      <c r="F39" s="368" t="s">
        <v>189</v>
      </c>
      <c r="G39" s="375">
        <v>481.51547449283527</v>
      </c>
      <c r="H39" s="372">
        <f t="shared" ref="H39:H61" si="3">G39/$G$61</f>
        <v>0.17402420211751887</v>
      </c>
      <c r="I39" s="366"/>
      <c r="J39" s="366"/>
      <c r="K39" s="366"/>
      <c r="L39" s="366"/>
      <c r="M39" s="366"/>
    </row>
    <row r="40" spans="1:13" ht="18" x14ac:dyDescent="0.35">
      <c r="A40" s="40" t="s">
        <v>127</v>
      </c>
      <c r="B40" s="364" t="s">
        <v>124</v>
      </c>
      <c r="C40" s="1" t="s">
        <v>14</v>
      </c>
      <c r="D40" s="1" t="s">
        <v>154</v>
      </c>
      <c r="E40" s="368" t="s">
        <v>188</v>
      </c>
      <c r="F40" s="368" t="s">
        <v>189</v>
      </c>
      <c r="G40" s="375">
        <v>925.61998746656161</v>
      </c>
      <c r="H40" s="372">
        <f t="shared" si="3"/>
        <v>0.3345277323694672</v>
      </c>
      <c r="I40" s="366"/>
      <c r="J40" s="366"/>
      <c r="K40" s="366"/>
      <c r="L40" s="366"/>
      <c r="M40" s="366"/>
    </row>
    <row r="41" spans="1:13" ht="18" x14ac:dyDescent="0.35">
      <c r="A41" s="40" t="s">
        <v>128</v>
      </c>
      <c r="B41" s="364" t="s">
        <v>124</v>
      </c>
      <c r="C41" s="1" t="s">
        <v>15</v>
      </c>
      <c r="D41" s="1" t="s">
        <v>155</v>
      </c>
      <c r="E41" s="368" t="s">
        <v>188</v>
      </c>
      <c r="F41" s="368" t="s">
        <v>189</v>
      </c>
      <c r="G41" s="402">
        <v>0.18335835520000288</v>
      </c>
      <c r="H41" s="405">
        <f t="shared" si="3"/>
        <v>6.6267426812958858E-5</v>
      </c>
      <c r="I41" s="366"/>
      <c r="J41" s="366"/>
      <c r="K41" s="366"/>
      <c r="L41" s="366"/>
      <c r="M41" s="366"/>
    </row>
    <row r="42" spans="1:13" ht="18" x14ac:dyDescent="0.35">
      <c r="A42" s="40" t="s">
        <v>129</v>
      </c>
      <c r="B42" s="364" t="s">
        <v>124</v>
      </c>
      <c r="C42" s="1" t="s">
        <v>16</v>
      </c>
      <c r="D42" s="1" t="s">
        <v>156</v>
      </c>
      <c r="E42" s="368" t="s">
        <v>188</v>
      </c>
      <c r="F42" s="368" t="s">
        <v>189</v>
      </c>
      <c r="G42" s="375">
        <v>24.594817204517007</v>
      </c>
      <c r="H42" s="403">
        <f t="shared" si="3"/>
        <v>8.888797280607404E-3</v>
      </c>
      <c r="I42" s="366"/>
      <c r="J42" s="366"/>
      <c r="K42" s="366"/>
      <c r="L42" s="366"/>
      <c r="M42" s="366"/>
    </row>
    <row r="43" spans="1:13" ht="18" x14ac:dyDescent="0.35">
      <c r="A43" s="40" t="s">
        <v>130</v>
      </c>
      <c r="B43" s="364" t="s">
        <v>124</v>
      </c>
      <c r="C43" s="1" t="s">
        <v>17</v>
      </c>
      <c r="D43" s="1" t="s">
        <v>157</v>
      </c>
      <c r="E43" s="368" t="s">
        <v>188</v>
      </c>
      <c r="F43" s="368" t="s">
        <v>189</v>
      </c>
      <c r="G43" s="375">
        <v>36.273837807302023</v>
      </c>
      <c r="H43" s="374">
        <f t="shared" si="3"/>
        <v>1.3109704706385198E-2</v>
      </c>
      <c r="I43" s="366"/>
      <c r="J43" s="366"/>
      <c r="K43" s="366"/>
      <c r="L43" s="366"/>
      <c r="M43" s="366"/>
    </row>
    <row r="44" spans="1:13" ht="18" x14ac:dyDescent="0.35">
      <c r="A44" s="40" t="s">
        <v>131</v>
      </c>
      <c r="B44" s="364" t="s">
        <v>124</v>
      </c>
      <c r="C44" s="1" t="s">
        <v>18</v>
      </c>
      <c r="D44" s="1" t="s">
        <v>158</v>
      </c>
      <c r="E44" s="368" t="s">
        <v>188</v>
      </c>
      <c r="F44" s="368" t="s">
        <v>189</v>
      </c>
      <c r="G44" s="375">
        <v>87.190486658308203</v>
      </c>
      <c r="H44" s="374">
        <f t="shared" si="3"/>
        <v>3.1511458461291941E-2</v>
      </c>
      <c r="I44" s="366"/>
      <c r="J44" s="366"/>
      <c r="K44" s="366"/>
      <c r="L44" s="366"/>
      <c r="M44" s="366"/>
    </row>
    <row r="45" spans="1:13" ht="18" x14ac:dyDescent="0.35">
      <c r="A45" s="40" t="s">
        <v>132</v>
      </c>
      <c r="B45" s="364" t="s">
        <v>124</v>
      </c>
      <c r="C45" s="1" t="s">
        <v>19</v>
      </c>
      <c r="D45" s="1" t="s">
        <v>159</v>
      </c>
      <c r="E45" s="368" t="s">
        <v>188</v>
      </c>
      <c r="F45" s="368" t="s">
        <v>189</v>
      </c>
      <c r="G45" s="375">
        <v>190.25900000000001</v>
      </c>
      <c r="H45" s="374">
        <f t="shared" si="3"/>
        <v>6.8761384471704406E-2</v>
      </c>
      <c r="I45" s="366"/>
      <c r="J45" s="366"/>
      <c r="K45" s="366"/>
      <c r="L45" s="366"/>
      <c r="M45" s="366"/>
    </row>
    <row r="46" spans="1:13" ht="18" x14ac:dyDescent="0.35">
      <c r="A46" s="377" t="s">
        <v>120</v>
      </c>
      <c r="B46" s="378" t="s">
        <v>124</v>
      </c>
      <c r="C46" s="380" t="s">
        <v>20</v>
      </c>
      <c r="D46" s="380" t="s">
        <v>160</v>
      </c>
      <c r="E46" s="381" t="s">
        <v>188</v>
      </c>
      <c r="F46" s="381" t="s">
        <v>189</v>
      </c>
      <c r="G46" s="379">
        <f>G33-SUM(G39:G45)</f>
        <v>42.002442775858754</v>
      </c>
      <c r="H46" s="406">
        <f t="shared" si="3"/>
        <v>1.5180076193302746E-2</v>
      </c>
      <c r="I46" s="366"/>
      <c r="J46" s="366"/>
      <c r="K46" s="366"/>
      <c r="L46" s="366"/>
      <c r="M46" s="366"/>
    </row>
    <row r="47" spans="1:13" ht="18" x14ac:dyDescent="0.35">
      <c r="A47" s="40" t="s">
        <v>134</v>
      </c>
      <c r="B47" s="364" t="s">
        <v>124</v>
      </c>
      <c r="C47" s="1" t="s">
        <v>110</v>
      </c>
      <c r="D47" s="1" t="s">
        <v>161</v>
      </c>
      <c r="E47" s="368" t="s">
        <v>188</v>
      </c>
      <c r="F47" s="368" t="s">
        <v>189</v>
      </c>
      <c r="G47" s="375">
        <v>0.93590011000000006</v>
      </c>
      <c r="H47" s="404">
        <f t="shared" si="3"/>
        <v>3.3824306493159559E-4</v>
      </c>
      <c r="I47" s="366"/>
      <c r="J47" s="366"/>
      <c r="K47" s="366"/>
      <c r="L47" s="366"/>
      <c r="M47" s="366"/>
    </row>
    <row r="48" spans="1:13" ht="18" x14ac:dyDescent="0.35">
      <c r="A48" s="40" t="s">
        <v>135</v>
      </c>
      <c r="B48" s="364" t="s">
        <v>124</v>
      </c>
      <c r="C48" s="1" t="s">
        <v>111</v>
      </c>
      <c r="D48" s="1" t="s">
        <v>162</v>
      </c>
      <c r="E48" s="368" t="s">
        <v>188</v>
      </c>
      <c r="F48" s="368" t="s">
        <v>189</v>
      </c>
      <c r="G48" s="375">
        <v>0</v>
      </c>
      <c r="H48" s="374">
        <f t="shared" si="3"/>
        <v>0</v>
      </c>
      <c r="I48" s="366"/>
      <c r="J48" s="366"/>
      <c r="K48" s="366"/>
      <c r="L48" s="366"/>
      <c r="M48" s="366"/>
    </row>
    <row r="49" spans="1:13" ht="18" x14ac:dyDescent="0.35">
      <c r="A49" s="40" t="s">
        <v>136</v>
      </c>
      <c r="B49" s="364" t="s">
        <v>124</v>
      </c>
      <c r="C49" s="1" t="s">
        <v>164</v>
      </c>
      <c r="D49" s="1" t="s">
        <v>163</v>
      </c>
      <c r="E49" s="368" t="s">
        <v>188</v>
      </c>
      <c r="F49" s="368" t="s">
        <v>189</v>
      </c>
      <c r="G49" s="375">
        <v>4.4618719600002805</v>
      </c>
      <c r="H49" s="403">
        <f t="shared" si="3"/>
        <v>1.6125623140303303E-3</v>
      </c>
      <c r="I49" s="366"/>
      <c r="J49" s="366"/>
      <c r="K49" s="366"/>
      <c r="L49" s="366"/>
      <c r="M49" s="366"/>
    </row>
    <row r="50" spans="1:13" ht="18" x14ac:dyDescent="0.35">
      <c r="A50" s="40" t="s">
        <v>137</v>
      </c>
      <c r="B50" s="364" t="s">
        <v>124</v>
      </c>
      <c r="C50" s="1" t="s">
        <v>166</v>
      </c>
      <c r="D50" s="1" t="s">
        <v>165</v>
      </c>
      <c r="E50" s="368" t="s">
        <v>188</v>
      </c>
      <c r="F50" s="368" t="s">
        <v>189</v>
      </c>
      <c r="G50" s="375">
        <v>6.492842348146989</v>
      </c>
      <c r="H50" s="403">
        <f t="shared" si="3"/>
        <v>2.3465740333708214E-3</v>
      </c>
      <c r="I50" s="366"/>
      <c r="J50" s="366"/>
      <c r="K50" s="366"/>
      <c r="L50" s="366"/>
      <c r="M50" s="366"/>
    </row>
    <row r="51" spans="1:13" ht="18" x14ac:dyDescent="0.35">
      <c r="A51" s="40" t="s">
        <v>138</v>
      </c>
      <c r="B51" s="364" t="s">
        <v>124</v>
      </c>
      <c r="C51" s="1" t="s">
        <v>31</v>
      </c>
      <c r="D51" s="1" t="s">
        <v>167</v>
      </c>
      <c r="E51" s="368" t="s">
        <v>188</v>
      </c>
      <c r="F51" s="368" t="s">
        <v>189</v>
      </c>
      <c r="G51" s="375">
        <v>133.66393155452312</v>
      </c>
      <c r="H51" s="374">
        <f t="shared" si="3"/>
        <v>4.8307396694086201E-2</v>
      </c>
      <c r="I51" s="366"/>
      <c r="J51" s="366"/>
      <c r="K51" s="366"/>
      <c r="L51" s="366"/>
      <c r="M51" s="366"/>
    </row>
    <row r="52" spans="1:13" ht="18" x14ac:dyDescent="0.35">
      <c r="A52" s="377" t="s">
        <v>139</v>
      </c>
      <c r="B52" s="378" t="s">
        <v>124</v>
      </c>
      <c r="C52" s="380" t="s">
        <v>113</v>
      </c>
      <c r="D52" s="380" t="s">
        <v>168</v>
      </c>
      <c r="E52" s="381" t="s">
        <v>188</v>
      </c>
      <c r="F52" s="381" t="s">
        <v>189</v>
      </c>
      <c r="G52" s="379">
        <v>4.1827243816669988</v>
      </c>
      <c r="H52" s="406">
        <f t="shared" si="3"/>
        <v>1.5116757648625115E-3</v>
      </c>
      <c r="I52" s="366"/>
      <c r="J52" s="366"/>
      <c r="K52" s="366"/>
      <c r="L52" s="366"/>
      <c r="M52" s="366"/>
    </row>
    <row r="53" spans="1:13" ht="18" x14ac:dyDescent="0.35">
      <c r="A53" s="40" t="s">
        <v>140</v>
      </c>
      <c r="B53" s="364" t="s">
        <v>124</v>
      </c>
      <c r="C53" s="1" t="s">
        <v>32</v>
      </c>
      <c r="D53" s="1" t="s">
        <v>169</v>
      </c>
      <c r="E53" s="368" t="s">
        <v>188</v>
      </c>
      <c r="F53" s="368" t="s">
        <v>189</v>
      </c>
      <c r="G53" s="375">
        <v>316.87068139342125</v>
      </c>
      <c r="H53" s="372">
        <f t="shared" si="3"/>
        <v>0.11452003190968096</v>
      </c>
      <c r="I53" s="366"/>
      <c r="J53" s="366"/>
      <c r="K53" s="366"/>
      <c r="L53" s="366"/>
      <c r="M53" s="366"/>
    </row>
    <row r="54" spans="1:13" ht="18" x14ac:dyDescent="0.35">
      <c r="A54" s="40" t="s">
        <v>141</v>
      </c>
      <c r="B54" s="364" t="s">
        <v>124</v>
      </c>
      <c r="C54" s="1" t="s">
        <v>33</v>
      </c>
      <c r="D54" s="1" t="s">
        <v>170</v>
      </c>
      <c r="E54" s="368" t="s">
        <v>188</v>
      </c>
      <c r="F54" s="368" t="s">
        <v>189</v>
      </c>
      <c r="G54" s="375">
        <v>74.215990971712003</v>
      </c>
      <c r="H54" s="374">
        <f t="shared" si="3"/>
        <v>2.682235420744581E-2</v>
      </c>
      <c r="I54" s="366"/>
      <c r="J54" s="366"/>
      <c r="K54" s="366"/>
      <c r="L54" s="366"/>
      <c r="M54" s="366"/>
    </row>
    <row r="55" spans="1:13" ht="18" x14ac:dyDescent="0.35">
      <c r="A55" s="40" t="s">
        <v>142</v>
      </c>
      <c r="B55" s="364" t="s">
        <v>124</v>
      </c>
      <c r="C55" s="1" t="s">
        <v>34</v>
      </c>
      <c r="D55" s="1" t="s">
        <v>171</v>
      </c>
      <c r="E55" s="368" t="s">
        <v>188</v>
      </c>
      <c r="F55" s="368" t="s">
        <v>189</v>
      </c>
      <c r="G55" s="375">
        <v>198.35952386345463</v>
      </c>
      <c r="H55" s="374">
        <f t="shared" si="3"/>
        <v>7.1688989661457425E-2</v>
      </c>
      <c r="I55" s="366"/>
      <c r="J55" s="366"/>
      <c r="K55" s="366"/>
      <c r="L55" s="366"/>
      <c r="M55" s="366"/>
    </row>
    <row r="56" spans="1:13" ht="18" x14ac:dyDescent="0.35">
      <c r="A56" s="377" t="s">
        <v>122</v>
      </c>
      <c r="B56" s="378" t="s">
        <v>124</v>
      </c>
      <c r="C56" s="380" t="s">
        <v>20</v>
      </c>
      <c r="D56" s="380" t="s">
        <v>160</v>
      </c>
      <c r="E56" s="381" t="s">
        <v>188</v>
      </c>
      <c r="F56" s="381" t="s">
        <v>189</v>
      </c>
      <c r="G56" s="379">
        <f>G35-SUM(G53:G55)</f>
        <v>6.5357537468667033</v>
      </c>
      <c r="H56" s="406">
        <f t="shared" si="3"/>
        <v>2.3620826147550656E-3</v>
      </c>
      <c r="I56" s="366"/>
      <c r="J56" s="366"/>
      <c r="K56" s="366"/>
      <c r="L56" s="366"/>
      <c r="M56" s="366"/>
    </row>
    <row r="57" spans="1:13" ht="18" x14ac:dyDescent="0.35">
      <c r="A57" s="40" t="s">
        <v>143</v>
      </c>
      <c r="B57" s="364" t="s">
        <v>124</v>
      </c>
      <c r="C57" s="1" t="s">
        <v>44</v>
      </c>
      <c r="D57" s="1" t="s">
        <v>173</v>
      </c>
      <c r="E57" s="368" t="s">
        <v>188</v>
      </c>
      <c r="F57" s="368" t="s">
        <v>189</v>
      </c>
      <c r="G57" s="375">
        <v>200.22350197723023</v>
      </c>
      <c r="H57" s="374">
        <f t="shared" si="3"/>
        <v>7.2362648808873137E-2</v>
      </c>
      <c r="I57" s="366"/>
      <c r="J57" s="366"/>
      <c r="K57" s="366"/>
      <c r="L57" s="366"/>
      <c r="M57" s="366"/>
    </row>
    <row r="58" spans="1:13" ht="18" x14ac:dyDescent="0.35">
      <c r="A58" s="40" t="s">
        <v>144</v>
      </c>
      <c r="B58" s="364" t="s">
        <v>124</v>
      </c>
      <c r="C58" s="1" t="s">
        <v>45</v>
      </c>
      <c r="D58" s="1" t="s">
        <v>174</v>
      </c>
      <c r="E58" s="368" t="s">
        <v>188</v>
      </c>
      <c r="F58" s="368" t="s">
        <v>189</v>
      </c>
      <c r="G58" s="375">
        <v>3.9666289259999998</v>
      </c>
      <c r="H58" s="403">
        <f t="shared" si="3"/>
        <v>1.433576843341287E-3</v>
      </c>
      <c r="I58" s="366"/>
      <c r="J58" s="366"/>
      <c r="K58" s="366"/>
      <c r="L58" s="366"/>
      <c r="M58" s="366"/>
    </row>
    <row r="59" spans="1:13" ht="18" x14ac:dyDescent="0.35">
      <c r="A59" s="40" t="s">
        <v>145</v>
      </c>
      <c r="B59" s="364" t="s">
        <v>124</v>
      </c>
      <c r="C59" s="1" t="s">
        <v>46</v>
      </c>
      <c r="D59" s="1" t="s">
        <v>175</v>
      </c>
      <c r="E59" s="368" t="s">
        <v>188</v>
      </c>
      <c r="F59" s="368" t="s">
        <v>189</v>
      </c>
      <c r="G59" s="375">
        <v>9.6860268858472374</v>
      </c>
      <c r="H59" s="403">
        <f t="shared" si="3"/>
        <v>3.5006208310829324E-3</v>
      </c>
      <c r="I59" s="366"/>
      <c r="J59" s="366"/>
      <c r="K59" s="366"/>
      <c r="L59" s="366"/>
      <c r="M59" s="366"/>
    </row>
    <row r="60" spans="1:13" ht="18" x14ac:dyDescent="0.35">
      <c r="A60" s="40" t="s">
        <v>146</v>
      </c>
      <c r="B60" s="364" t="s">
        <v>124</v>
      </c>
      <c r="C60" s="1" t="s">
        <v>47</v>
      </c>
      <c r="D60" s="1" t="s">
        <v>176</v>
      </c>
      <c r="E60" s="368" t="s">
        <v>188</v>
      </c>
      <c r="F60" s="368" t="s">
        <v>189</v>
      </c>
      <c r="G60" s="375">
        <v>19.710668579460169</v>
      </c>
      <c r="H60" s="374">
        <f t="shared" si="3"/>
        <v>7.123620224991219E-3</v>
      </c>
      <c r="I60" s="366"/>
      <c r="J60" s="366"/>
      <c r="K60" s="366"/>
      <c r="L60" s="366"/>
      <c r="M60" s="366"/>
    </row>
    <row r="61" spans="1:13" s="365" customFormat="1" ht="18" x14ac:dyDescent="0.35">
      <c r="A61" s="330"/>
      <c r="B61" s="388" t="s">
        <v>124</v>
      </c>
      <c r="C61" s="397" t="s">
        <v>21</v>
      </c>
      <c r="E61" s="369" t="s">
        <v>191</v>
      </c>
      <c r="F61" s="369" t="s">
        <v>192</v>
      </c>
      <c r="G61" s="376">
        <f>SUM(G39:G60)</f>
        <v>2766.9454514589124</v>
      </c>
      <c r="H61" s="373">
        <f t="shared" si="3"/>
        <v>1</v>
      </c>
      <c r="I61" s="367"/>
      <c r="J61" s="367"/>
      <c r="K61" s="367"/>
      <c r="L61" s="367"/>
      <c r="M61" s="367"/>
    </row>
    <row r="62" spans="1:13" s="389" customFormat="1" ht="41.45" customHeight="1" x14ac:dyDescent="0.25">
      <c r="B62" s="390" t="s">
        <v>124</v>
      </c>
      <c r="C62" s="392" t="s">
        <v>197</v>
      </c>
      <c r="E62" s="391"/>
      <c r="F62" s="391"/>
      <c r="G62" s="391"/>
      <c r="H62" s="432"/>
    </row>
    <row r="63" spans="1:13" ht="18" x14ac:dyDescent="0.35">
      <c r="A63" s="40" t="s">
        <v>149</v>
      </c>
      <c r="C63" s="1" t="s">
        <v>182</v>
      </c>
      <c r="D63" s="1" t="s">
        <v>181</v>
      </c>
      <c r="E63" s="368" t="s">
        <v>153</v>
      </c>
      <c r="G63" s="375">
        <v>7.6184954038819539</v>
      </c>
      <c r="H63" s="372"/>
      <c r="I63" s="366"/>
      <c r="J63" s="366"/>
      <c r="K63" s="366"/>
      <c r="L63" s="366"/>
      <c r="M63" s="366"/>
    </row>
    <row r="64" spans="1:13" ht="18" x14ac:dyDescent="0.35">
      <c r="A64" s="40" t="s">
        <v>183</v>
      </c>
      <c r="C64" s="1" t="s">
        <v>185</v>
      </c>
      <c r="D64" s="1" t="s">
        <v>184</v>
      </c>
      <c r="E64" s="368" t="s">
        <v>153</v>
      </c>
      <c r="G64" s="375">
        <v>1867.4592489163524</v>
      </c>
      <c r="H64" s="372"/>
      <c r="I64" s="366"/>
      <c r="J64" s="366"/>
      <c r="K64" s="366"/>
      <c r="L64" s="366"/>
      <c r="M64" s="366"/>
    </row>
    <row r="65" spans="1:13" s="398" customFormat="1" ht="41.45" customHeight="1" x14ac:dyDescent="0.25">
      <c r="B65" s="399" t="s">
        <v>124</v>
      </c>
      <c r="C65" s="400" t="s">
        <v>198</v>
      </c>
      <c r="E65" s="401"/>
      <c r="F65" s="401"/>
      <c r="G65" s="401"/>
      <c r="H65" s="433"/>
    </row>
    <row r="66" spans="1:13" ht="18" x14ac:dyDescent="0.35">
      <c r="A66" s="40" t="s">
        <v>148</v>
      </c>
      <c r="C66" s="1" t="s">
        <v>187</v>
      </c>
      <c r="D66" s="1" t="s">
        <v>186</v>
      </c>
      <c r="E66" s="368" t="s">
        <v>153</v>
      </c>
      <c r="G66" s="375">
        <v>24.085325513333334</v>
      </c>
      <c r="H66" s="372"/>
      <c r="I66" s="366"/>
      <c r="J66" s="366"/>
      <c r="K66" s="366"/>
      <c r="L66" s="366"/>
      <c r="M66" s="36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Upplýsingar um skjalið</vt:lpstr>
      <vt:lpstr>Losun eftir skuldbindingum</vt:lpstr>
      <vt:lpstr>Talnagögn (eftir skuldb.)</vt:lpstr>
      <vt:lpstr>Losun (samantekt)</vt:lpstr>
      <vt:lpstr>Losun (sundurliðun)</vt:lpstr>
      <vt:lpstr>Talnagögn</vt:lpstr>
      <vt:lpstr>Kökurit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Chanee Jónsdóttir Thianthong</dc:creator>
  <cp:lastModifiedBy>Rafn Helgason - UST</cp:lastModifiedBy>
  <dcterms:created xsi:type="dcterms:W3CDTF">2023-07-06T14:35:34Z</dcterms:created>
  <dcterms:modified xsi:type="dcterms:W3CDTF">2024-01-17T15:34:14Z</dcterms:modified>
</cp:coreProperties>
</file>