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drawings/drawing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3.xml" ContentType="application/vnd.openxmlformats-officedocument.themeOverride+xml"/>
  <Override PartName="/xl/charts/chartEx1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charts/chart16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4.xml" ContentType="application/vnd.openxmlformats-officedocument.themeOverride+xml"/>
  <Override PartName="/xl/charts/chart17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5.xml" ContentType="application/vnd.openxmlformats-officedocument.themeOverride+xml"/>
  <Override PartName="/xl/drawings/drawing3.xml" ContentType="application/vnd.openxmlformats-officedocument.drawingml.chartshapes+xml"/>
  <Override PartName="/xl/charts/chart18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4.xml" ContentType="application/vnd.openxmlformats-officedocument.drawing+xml"/>
  <Override PartName="/xl/charts/chart19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16.xml" ContentType="application/vnd.openxmlformats-officedocument.themeOverride+xml"/>
  <Override PartName="/xl/charts/chart20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1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2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3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4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17.xml" ContentType="application/vnd.openxmlformats-officedocument.themeOverride+xml"/>
  <Override PartName="/xl/charts/chart25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6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7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8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29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18.xml" ContentType="application/vnd.openxmlformats-officedocument.themeOverride+xml"/>
  <Override PartName="/xl/charts/chart30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1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2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3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4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19.xml" ContentType="application/vnd.openxmlformats-officedocument.themeOverride+xml"/>
  <Override PartName="/xl/charts/chart35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6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7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8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/>
  <xr:revisionPtr revIDLastSave="0" documentId="13_ncr:1_{6490F345-6FAD-492D-B3EB-3556ADB1E6D1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Upplýsingar um skjalið" sheetId="3" r:id="rId1"/>
    <sheet name="Losunar skipt eftir geirum" sheetId="1" r:id="rId2"/>
    <sheet name="Losun skipt eftir skuldbind." sheetId="2" r:id="rId3"/>
    <sheet name="Kökurit" sheetId="4" r:id="rId4"/>
  </sheets>
  <definedNames>
    <definedName name="_xlchart.v1.0" hidden="1">'Losun skipt eftir skuldbind.'!$B$109:$B$117</definedName>
    <definedName name="_xlchart.v1.1" hidden="1">'Losun skipt eftir skuldbind.'!$T$109:$T$117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4" l="1"/>
  <c r="E5" i="4" l="1"/>
  <c r="E80" i="4" l="1"/>
  <c r="E82" i="4"/>
  <c r="U82" i="2" l="1"/>
  <c r="U80" i="2"/>
  <c r="E81" i="4"/>
  <c r="V82" i="2"/>
  <c r="E83" i="4"/>
  <c r="U79" i="2"/>
  <c r="V81" i="2"/>
  <c r="S83" i="2"/>
  <c r="T82" i="2" s="1"/>
  <c r="U81" i="2"/>
  <c r="V79" i="2"/>
  <c r="V80" i="2"/>
  <c r="E84" i="4" l="1"/>
  <c r="T80" i="2"/>
  <c r="T83" i="2"/>
  <c r="T79" i="2"/>
  <c r="T81" i="2"/>
  <c r="AC50" i="2" l="1"/>
  <c r="AC49" i="2"/>
  <c r="AC51" i="2"/>
  <c r="AD49" i="2"/>
  <c r="AD50" i="2"/>
  <c r="AD51" i="2"/>
  <c r="E85" i="4"/>
  <c r="AD17" i="2" l="1"/>
  <c r="AC19" i="2"/>
  <c r="AC18" i="2"/>
  <c r="AD19" i="2"/>
  <c r="AC17" i="2"/>
  <c r="AD18" i="2"/>
  <c r="E16" i="4" l="1"/>
  <c r="E63" i="4"/>
  <c r="F63" i="4" s="1"/>
  <c r="S114" i="2"/>
  <c r="E11" i="4"/>
  <c r="E58" i="4"/>
  <c r="F58" i="4" s="1"/>
  <c r="S111" i="2"/>
  <c r="T111" i="2" s="1"/>
  <c r="E68" i="4"/>
  <c r="F68" i="4" s="1"/>
  <c r="E21" i="4"/>
  <c r="E20" i="4"/>
  <c r="E67" i="4"/>
  <c r="F67" i="4" s="1"/>
  <c r="S115" i="2"/>
  <c r="E19" i="4"/>
  <c r="E66" i="4"/>
  <c r="F66" i="4" s="1"/>
  <c r="E72" i="4"/>
  <c r="F72" i="4" s="1"/>
  <c r="E25" i="4"/>
  <c r="E18" i="4"/>
  <c r="E65" i="4"/>
  <c r="F65" i="4" s="1"/>
  <c r="S109" i="2"/>
  <c r="T109" i="2" s="1"/>
  <c r="E6" i="4"/>
  <c r="E53" i="4"/>
  <c r="F53" i="4" s="1"/>
  <c r="S113" i="2"/>
  <c r="T113" i="2" s="1"/>
  <c r="E17" i="4"/>
  <c r="E64" i="4"/>
  <c r="F64" i="4" s="1"/>
  <c r="T115" i="2"/>
  <c r="T114" i="2"/>
  <c r="AK131" i="1"/>
  <c r="AJ131" i="1"/>
  <c r="AK159" i="1"/>
  <c r="AK130" i="1"/>
  <c r="AJ159" i="1"/>
  <c r="AJ103" i="1"/>
  <c r="AH105" i="1"/>
  <c r="AB105" i="1"/>
  <c r="T105" i="1"/>
  <c r="L105" i="1"/>
  <c r="AK104" i="1"/>
  <c r="D105" i="1"/>
  <c r="J105" i="1"/>
  <c r="AJ102" i="1"/>
  <c r="AG105" i="1"/>
  <c r="Y105" i="1"/>
  <c r="Q105" i="1"/>
  <c r="I105" i="1"/>
  <c r="AI102" i="1"/>
  <c r="AF105" i="1"/>
  <c r="X105" i="1"/>
  <c r="P105" i="1"/>
  <c r="H105" i="1"/>
  <c r="M105" i="1"/>
  <c r="E105" i="1"/>
  <c r="AJ104" i="1"/>
  <c r="AE105" i="1"/>
  <c r="W105" i="1"/>
  <c r="O105" i="1"/>
  <c r="G105" i="1"/>
  <c r="AI103" i="1"/>
  <c r="AJ106" i="1"/>
  <c r="AD105" i="1"/>
  <c r="V105" i="1"/>
  <c r="N105" i="1"/>
  <c r="F105" i="1"/>
  <c r="AK102" i="1"/>
  <c r="AC105" i="1"/>
  <c r="U105" i="1"/>
  <c r="AI104" i="1"/>
  <c r="AI106" i="1"/>
  <c r="AA105" i="1"/>
  <c r="S105" i="1"/>
  <c r="K105" i="1"/>
  <c r="AK103" i="1"/>
  <c r="Z105" i="1"/>
  <c r="R105" i="1"/>
  <c r="AK106" i="1"/>
  <c r="AK79" i="1"/>
  <c r="AJ79" i="1"/>
  <c r="AK78" i="1"/>
  <c r="AJ78" i="1"/>
  <c r="AK77" i="1"/>
  <c r="AJ77" i="1"/>
  <c r="AK44" i="1"/>
  <c r="AJ49" i="1"/>
  <c r="AJ44" i="1"/>
  <c r="AK49" i="1"/>
  <c r="AB132" i="1" l="1"/>
  <c r="D132" i="1"/>
  <c r="E73" i="4"/>
  <c r="F73" i="4" s="1"/>
  <c r="E26" i="4"/>
  <c r="E71" i="4"/>
  <c r="F71" i="4" s="1"/>
  <c r="E24" i="4"/>
  <c r="E70" i="4"/>
  <c r="F70" i="4" s="1"/>
  <c r="E23" i="4"/>
  <c r="AJ128" i="1"/>
  <c r="S112" i="2"/>
  <c r="Z132" i="1"/>
  <c r="AK129" i="1"/>
  <c r="F132" i="1"/>
  <c r="W132" i="1"/>
  <c r="AC132" i="1"/>
  <c r="AH132" i="1"/>
  <c r="N132" i="1"/>
  <c r="AE132" i="1"/>
  <c r="E132" i="1"/>
  <c r="V132" i="1"/>
  <c r="H132" i="1"/>
  <c r="K132" i="1"/>
  <c r="Q132" i="1"/>
  <c r="AJ160" i="1"/>
  <c r="AG132" i="1"/>
  <c r="J132" i="1"/>
  <c r="X132" i="1"/>
  <c r="Y132" i="1"/>
  <c r="M132" i="1"/>
  <c r="AD132" i="1"/>
  <c r="G132" i="1"/>
  <c r="S132" i="1"/>
  <c r="L132" i="1"/>
  <c r="R132" i="1"/>
  <c r="U132" i="1"/>
  <c r="I132" i="1"/>
  <c r="O132" i="1"/>
  <c r="AA132" i="1"/>
  <c r="T132" i="1"/>
  <c r="AK128" i="1"/>
  <c r="AK160" i="1"/>
  <c r="AJ130" i="1"/>
  <c r="P132" i="1"/>
  <c r="AF132" i="1"/>
  <c r="AK105" i="1"/>
  <c r="AI105" i="1"/>
  <c r="AJ105" i="1"/>
  <c r="AI128" i="1" l="1"/>
  <c r="T112" i="2"/>
  <c r="AI130" i="1"/>
  <c r="AK132" i="1"/>
  <c r="AJ132" i="1"/>
  <c r="AI131" i="1"/>
  <c r="AI129" i="1"/>
  <c r="AI132" i="1"/>
  <c r="S194" i="1" l="1"/>
  <c r="W194" i="1"/>
  <c r="G194" i="1"/>
  <c r="AF194" i="1"/>
  <c r="J194" i="1"/>
  <c r="V194" i="1"/>
  <c r="I194" i="1"/>
  <c r="Z194" i="1"/>
  <c r="AK193" i="1"/>
  <c r="E194" i="1"/>
  <c r="AA194" i="1"/>
  <c r="AE194" i="1"/>
  <c r="Q194" i="1"/>
  <c r="O194" i="1"/>
  <c r="AB194" i="1"/>
  <c r="R194" i="1"/>
  <c r="AG194" i="1"/>
  <c r="X194" i="1"/>
  <c r="L194" i="1"/>
  <c r="Y194" i="1"/>
  <c r="H194" i="1" l="1"/>
  <c r="M194" i="1"/>
  <c r="N194" i="1"/>
  <c r="P194" i="1"/>
  <c r="AD194" i="1"/>
  <c r="AJ188" i="1"/>
  <c r="AK188" i="1"/>
  <c r="AH197" i="1"/>
  <c r="AA20" i="2" s="1"/>
  <c r="AJ190" i="1"/>
  <c r="AK190" i="1"/>
  <c r="AJ191" i="1"/>
  <c r="AK191" i="1"/>
  <c r="K194" i="1"/>
  <c r="F194" i="1"/>
  <c r="T194" i="1"/>
  <c r="AJ189" i="1"/>
  <c r="AK189" i="1"/>
  <c r="U194" i="1"/>
  <c r="AC194" i="1"/>
  <c r="AH198" i="1" l="1"/>
  <c r="AA21" i="2" s="1"/>
  <c r="AK187" i="1"/>
  <c r="AH194" i="1"/>
  <c r="AJ187" i="1"/>
  <c r="AI187" i="1"/>
  <c r="AJ161" i="1"/>
  <c r="AK161" i="1"/>
  <c r="AA22" i="2" l="1"/>
  <c r="AB21" i="2" s="1"/>
  <c r="AK194" i="1"/>
  <c r="AI194" i="1"/>
  <c r="AI192" i="1"/>
  <c r="AI193" i="1"/>
  <c r="AI191" i="1"/>
  <c r="AI189" i="1"/>
  <c r="AI190" i="1"/>
  <c r="AI188" i="1"/>
  <c r="AI197" i="1"/>
  <c r="AI198" i="1"/>
  <c r="AB22" i="2" l="1"/>
  <c r="AB17" i="2"/>
  <c r="AB19" i="2"/>
  <c r="AB18" i="2"/>
  <c r="AB20" i="2"/>
  <c r="E31" i="4" l="1"/>
  <c r="E30" i="4" l="1"/>
  <c r="E22" i="4"/>
  <c r="E69" i="4"/>
  <c r="F69" i="4" s="1"/>
  <c r="AK18" i="1"/>
  <c r="AJ18" i="1"/>
  <c r="AJ17" i="1"/>
  <c r="AK17" i="1"/>
  <c r="S110" i="2" l="1"/>
  <c r="T110" i="2" s="1"/>
  <c r="S116" i="2" l="1"/>
  <c r="S117" i="2" s="1"/>
  <c r="T117" i="2" s="1"/>
  <c r="E56" i="4"/>
  <c r="F56" i="4" s="1"/>
  <c r="E9" i="4"/>
  <c r="AJ47" i="1"/>
  <c r="AK47" i="1"/>
  <c r="T116" i="2" l="1"/>
  <c r="S118" i="2"/>
  <c r="AK46" i="1" l="1"/>
  <c r="E8" i="4"/>
  <c r="E55" i="4"/>
  <c r="F55" i="4" s="1"/>
  <c r="AK45" i="1"/>
  <c r="E54" i="4"/>
  <c r="F54" i="4" s="1"/>
  <c r="E7" i="4"/>
  <c r="AK43" i="1" l="1"/>
  <c r="E52" i="4"/>
  <c r="F52" i="4" l="1"/>
  <c r="AJ43" i="1"/>
  <c r="AJ46" i="1"/>
  <c r="AJ45" i="1"/>
  <c r="E61" i="4" l="1"/>
  <c r="F61" i="4" s="1"/>
  <c r="E14" i="4"/>
  <c r="AJ75" i="1" l="1"/>
  <c r="E57" i="4" l="1"/>
  <c r="F57" i="4" l="1"/>
  <c r="E59" i="4"/>
  <c r="F59" i="4" s="1"/>
  <c r="E10" i="4" l="1"/>
  <c r="AK48" i="1"/>
  <c r="AJ48" i="1"/>
  <c r="E28" i="4" l="1"/>
  <c r="E12" i="4" l="1"/>
  <c r="AJ15" i="1"/>
  <c r="AK15" i="1"/>
  <c r="AH51" i="1"/>
  <c r="AJ50" i="1"/>
  <c r="AK50" i="1"/>
  <c r="AJ157" i="1"/>
  <c r="AK157" i="1"/>
  <c r="AI50" i="1" l="1"/>
  <c r="AI46" i="1"/>
  <c r="AI44" i="1"/>
  <c r="AI51" i="1"/>
  <c r="AI49" i="1"/>
  <c r="AI43" i="1"/>
  <c r="AI45" i="1"/>
  <c r="AI47" i="1"/>
  <c r="AI48" i="1"/>
  <c r="E62" i="4" l="1"/>
  <c r="F62" i="4" s="1"/>
  <c r="E15" i="4" l="1"/>
  <c r="AK76" i="1"/>
  <c r="AJ76" i="1"/>
  <c r="E13" i="4" l="1"/>
  <c r="E60" i="4"/>
  <c r="AH80" i="1"/>
  <c r="AK74" i="1"/>
  <c r="AJ74" i="1"/>
  <c r="AI74" i="1"/>
  <c r="F60" i="4" l="1"/>
  <c r="E86" i="4"/>
  <c r="AI78" i="1"/>
  <c r="AI79" i="1"/>
  <c r="AI80" i="1"/>
  <c r="AI77" i="1"/>
  <c r="AI75" i="1"/>
  <c r="AI76" i="1"/>
  <c r="E163" i="1" l="1"/>
  <c r="E162" i="1"/>
  <c r="F162" i="1"/>
  <c r="F163" i="1"/>
  <c r="G162" i="1" l="1"/>
  <c r="G163" i="1"/>
  <c r="H163" i="1" l="1"/>
  <c r="H162" i="1"/>
  <c r="I163" i="1" l="1"/>
  <c r="I162" i="1"/>
  <c r="J162" i="1" l="1"/>
  <c r="J163" i="1"/>
  <c r="K162" i="1" l="1"/>
  <c r="K163" i="1"/>
  <c r="L163" i="1" l="1"/>
  <c r="L162" i="1"/>
  <c r="M163" i="1" l="1"/>
  <c r="M162" i="1"/>
  <c r="N162" i="1" l="1"/>
  <c r="N163" i="1"/>
  <c r="O163" i="1" l="1"/>
  <c r="O162" i="1"/>
  <c r="P163" i="1" l="1"/>
  <c r="P162" i="1"/>
  <c r="Q163" i="1" l="1"/>
  <c r="Q162" i="1"/>
  <c r="R162" i="1" l="1"/>
  <c r="R163" i="1"/>
  <c r="S163" i="1" l="1"/>
  <c r="S162" i="1"/>
  <c r="T162" i="1" l="1"/>
  <c r="T163" i="1"/>
  <c r="U163" i="1" l="1"/>
  <c r="U162" i="1"/>
  <c r="V162" i="1" l="1"/>
  <c r="V163" i="1"/>
  <c r="W162" i="1" l="1"/>
  <c r="W163" i="1"/>
  <c r="X163" i="1" l="1"/>
  <c r="X162" i="1"/>
  <c r="Y162" i="1" l="1"/>
  <c r="Y163" i="1"/>
  <c r="Z162" i="1" l="1"/>
  <c r="Z163" i="1"/>
  <c r="AA163" i="1" l="1"/>
  <c r="AA162" i="1"/>
  <c r="AB162" i="1" l="1"/>
  <c r="AB163" i="1"/>
  <c r="AC162" i="1" l="1"/>
  <c r="AC163" i="1"/>
  <c r="AD163" i="1" l="1"/>
  <c r="AD162" i="1"/>
  <c r="AE163" i="1" l="1"/>
  <c r="AE162" i="1"/>
  <c r="AF163" i="1" l="1"/>
  <c r="AF162" i="1"/>
  <c r="AG162" i="1" l="1"/>
  <c r="AG163" i="1"/>
  <c r="E29" i="4" l="1"/>
  <c r="E32" i="4" l="1"/>
  <c r="AK16" i="1"/>
  <c r="AJ16" i="1"/>
  <c r="AH19" i="1"/>
  <c r="AK158" i="1"/>
  <c r="AJ158" i="1"/>
  <c r="AH163" i="1"/>
  <c r="AH162" i="1"/>
  <c r="AI16" i="1" l="1"/>
  <c r="F13" i="4"/>
  <c r="F32" i="4"/>
  <c r="E33" i="4"/>
  <c r="F17" i="4"/>
  <c r="F21" i="4"/>
  <c r="F6" i="4"/>
  <c r="F11" i="4"/>
  <c r="F25" i="4"/>
  <c r="F20" i="4"/>
  <c r="F19" i="4"/>
  <c r="F26" i="4"/>
  <c r="F16" i="4"/>
  <c r="F18" i="4"/>
  <c r="F23" i="4"/>
  <c r="F24" i="4"/>
  <c r="F31" i="4"/>
  <c r="F22" i="4"/>
  <c r="F30" i="4"/>
  <c r="F14" i="4"/>
  <c r="F8" i="4"/>
  <c r="F5" i="4"/>
  <c r="F9" i="4"/>
  <c r="F7" i="4"/>
  <c r="F10" i="4"/>
  <c r="F12" i="4"/>
  <c r="F28" i="4"/>
  <c r="F15" i="4"/>
  <c r="E34" i="4"/>
  <c r="F29" i="4"/>
  <c r="AI160" i="1"/>
  <c r="AI159" i="1"/>
  <c r="AI163" i="1"/>
  <c r="AI161" i="1"/>
  <c r="AI157" i="1"/>
  <c r="AK163" i="1"/>
  <c r="AI17" i="1"/>
  <c r="AI19" i="1"/>
  <c r="AI18" i="1"/>
  <c r="AI15" i="1"/>
  <c r="AI158" i="1"/>
  <c r="AI162" i="1"/>
  <c r="AK162" i="1"/>
  <c r="V144" i="2" l="1"/>
  <c r="U144" i="2" l="1"/>
  <c r="D110" i="2" l="1"/>
  <c r="U110" i="2" s="1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D109" i="2"/>
  <c r="U109" i="2" s="1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D116" i="2"/>
  <c r="U116" i="2" s="1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V116" i="2" s="1"/>
  <c r="Q114" i="2"/>
  <c r="R112" i="2" l="1"/>
  <c r="V112" i="2" s="1"/>
  <c r="Q112" i="2"/>
  <c r="R115" i="2"/>
  <c r="V115" i="2" s="1"/>
  <c r="R111" i="2"/>
  <c r="V111" i="2" s="1"/>
  <c r="Q115" i="2"/>
  <c r="Q111" i="2"/>
  <c r="R110" i="2"/>
  <c r="V110" i="2" s="1"/>
  <c r="R109" i="2"/>
  <c r="V109" i="2" s="1"/>
  <c r="R114" i="2"/>
  <c r="V114" i="2" s="1"/>
  <c r="AF198" i="1" l="1"/>
  <c r="Y21" i="2" s="1"/>
  <c r="AF197" i="1"/>
  <c r="Y20" i="2" s="1"/>
  <c r="AG197" i="1"/>
  <c r="AK197" i="1" s="1"/>
  <c r="AG198" i="1"/>
  <c r="AK198" i="1" s="1"/>
  <c r="Z21" i="2" l="1"/>
  <c r="AD21" i="2" s="1"/>
  <c r="Z20" i="2"/>
  <c r="AD20" i="2" s="1"/>
  <c r="D114" i="2"/>
  <c r="U114" i="2" s="1"/>
  <c r="E114" i="2"/>
  <c r="F114" i="2"/>
  <c r="G114" i="2"/>
  <c r="H114" i="2"/>
  <c r="I114" i="2"/>
  <c r="J114" i="2"/>
  <c r="K114" i="2"/>
  <c r="L114" i="2"/>
  <c r="M114" i="2"/>
  <c r="N114" i="2"/>
  <c r="O114" i="2"/>
  <c r="P114" i="2"/>
  <c r="E198" i="1" l="1"/>
  <c r="F198" i="1"/>
  <c r="G198" i="1"/>
  <c r="H198" i="1"/>
  <c r="I198" i="1"/>
  <c r="J198" i="1"/>
  <c r="N198" i="1"/>
  <c r="O198" i="1"/>
  <c r="V198" i="1"/>
  <c r="O21" i="2" s="1"/>
  <c r="W198" i="1"/>
  <c r="P21" i="2" s="1"/>
  <c r="AD198" i="1"/>
  <c r="W21" i="2" s="1"/>
  <c r="AE198" i="1"/>
  <c r="X21" i="2" s="1"/>
  <c r="AA198" i="1" l="1"/>
  <c r="T21" i="2" s="1"/>
  <c r="Z198" i="1"/>
  <c r="S21" i="2" s="1"/>
  <c r="S198" i="1"/>
  <c r="L21" i="2" s="1"/>
  <c r="R198" i="1"/>
  <c r="D198" i="1"/>
  <c r="AJ198" i="1" s="1"/>
  <c r="D197" i="1"/>
  <c r="AJ197" i="1" s="1"/>
  <c r="Y197" i="1"/>
  <c r="R20" i="2" s="1"/>
  <c r="U197" i="1"/>
  <c r="N20" i="2" s="1"/>
  <c r="Q197" i="1"/>
  <c r="M197" i="1"/>
  <c r="I197" i="1"/>
  <c r="E197" i="1"/>
  <c r="AB198" i="1"/>
  <c r="U21" i="2" s="1"/>
  <c r="L198" i="1"/>
  <c r="X197" i="1"/>
  <c r="Q20" i="2" s="1"/>
  <c r="K198" i="1"/>
  <c r="P198" i="1"/>
  <c r="AB197" i="1"/>
  <c r="U20" i="2" s="1"/>
  <c r="P197" i="1"/>
  <c r="L197" i="1"/>
  <c r="H197" i="1"/>
  <c r="X198" i="1"/>
  <c r="Q21" i="2" s="1"/>
  <c r="T198" i="1"/>
  <c r="M21" i="2" s="1"/>
  <c r="AA197" i="1"/>
  <c r="T20" i="2" s="1"/>
  <c r="S197" i="1"/>
  <c r="L20" i="2" s="1"/>
  <c r="AC20" i="2" s="1"/>
  <c r="O197" i="1"/>
  <c r="K197" i="1"/>
  <c r="G197" i="1"/>
  <c r="AD197" i="1"/>
  <c r="W20" i="2" s="1"/>
  <c r="R197" i="1"/>
  <c r="N197" i="1"/>
  <c r="J197" i="1"/>
  <c r="F197" i="1"/>
  <c r="AC198" i="1"/>
  <c r="V21" i="2" s="1"/>
  <c r="Y198" i="1"/>
  <c r="R21" i="2" s="1"/>
  <c r="U198" i="1"/>
  <c r="N21" i="2" s="1"/>
  <c r="Q198" i="1"/>
  <c r="M198" i="1"/>
  <c r="N22" i="2" l="1"/>
  <c r="Q22" i="2"/>
  <c r="R22" i="2"/>
  <c r="L22" i="2"/>
  <c r="AC22" i="2" s="1"/>
  <c r="AC21" i="2"/>
  <c r="D112" i="2"/>
  <c r="U112" i="2" s="1"/>
  <c r="E112" i="2"/>
  <c r="F112" i="2"/>
  <c r="G112" i="2"/>
  <c r="H112" i="2"/>
  <c r="I112" i="2"/>
  <c r="J112" i="2"/>
  <c r="K112" i="2"/>
  <c r="L112" i="2"/>
  <c r="M112" i="2"/>
  <c r="N112" i="2"/>
  <c r="O112" i="2"/>
  <c r="P112" i="2"/>
  <c r="D111" i="2"/>
  <c r="U111" i="2" s="1"/>
  <c r="E111" i="2"/>
  <c r="F111" i="2"/>
  <c r="G111" i="2"/>
  <c r="H111" i="2"/>
  <c r="I111" i="2"/>
  <c r="J111" i="2"/>
  <c r="K111" i="2"/>
  <c r="L111" i="2"/>
  <c r="M111" i="2"/>
  <c r="N111" i="2"/>
  <c r="O111" i="2"/>
  <c r="P111" i="2"/>
  <c r="D115" i="2"/>
  <c r="U115" i="2" s="1"/>
  <c r="E115" i="2"/>
  <c r="F115" i="2"/>
  <c r="G115" i="2"/>
  <c r="H115" i="2"/>
  <c r="I115" i="2"/>
  <c r="J115" i="2"/>
  <c r="K115" i="2"/>
  <c r="L115" i="2"/>
  <c r="M115" i="2"/>
  <c r="N115" i="2"/>
  <c r="O115" i="2"/>
  <c r="P115" i="2"/>
  <c r="T197" i="1" l="1"/>
  <c r="M20" i="2" s="1"/>
  <c r="M22" i="2" s="1"/>
  <c r="V197" i="1"/>
  <c r="O20" i="2" s="1"/>
  <c r="O22" i="2" s="1"/>
  <c r="W197" i="1"/>
  <c r="P20" i="2" s="1"/>
  <c r="P22" i="2" s="1"/>
  <c r="Z197" i="1"/>
  <c r="S20" i="2" s="1"/>
  <c r="S22" i="2" s="1"/>
  <c r="AC197" i="1"/>
  <c r="V20" i="2" s="1"/>
  <c r="AE197" i="1"/>
  <c r="X20" i="2" s="1"/>
  <c r="D194" i="1" l="1"/>
  <c r="AJ194" i="1" l="1"/>
  <c r="L113" i="2"/>
  <c r="AA80" i="1" l="1"/>
  <c r="K80" i="1"/>
  <c r="K113" i="2"/>
  <c r="D80" i="1"/>
  <c r="M80" i="1"/>
  <c r="G80" i="1"/>
  <c r="D113" i="2"/>
  <c r="U113" i="2" s="1"/>
  <c r="N80" i="1"/>
  <c r="P80" i="1"/>
  <c r="AJ80" i="1" l="1"/>
  <c r="Q80" i="1"/>
  <c r="AD80" i="1"/>
  <c r="O113" i="2"/>
  <c r="AE80" i="1"/>
  <c r="P113" i="2"/>
  <c r="AG80" i="1"/>
  <c r="R113" i="2"/>
  <c r="V113" i="2" s="1"/>
  <c r="Y80" i="1"/>
  <c r="J113" i="2"/>
  <c r="Z80" i="1"/>
  <c r="S80" i="1"/>
  <c r="E80" i="1"/>
  <c r="H80" i="1"/>
  <c r="L80" i="1"/>
  <c r="J80" i="1"/>
  <c r="O80" i="1"/>
  <c r="F80" i="1"/>
  <c r="I80" i="1"/>
  <c r="R80" i="1"/>
  <c r="AK80" i="1" l="1"/>
  <c r="AB80" i="1"/>
  <c r="M113" i="2"/>
  <c r="W80" i="1"/>
  <c r="H113" i="2"/>
  <c r="V80" i="1"/>
  <c r="G113" i="2"/>
  <c r="Q113" i="2"/>
  <c r="T80" i="1"/>
  <c r="E113" i="2"/>
  <c r="X80" i="1"/>
  <c r="I113" i="2"/>
  <c r="AF80" i="1"/>
  <c r="AC80" i="1" l="1"/>
  <c r="N113" i="2"/>
  <c r="U80" i="1"/>
  <c r="F113" i="2"/>
  <c r="AF51" i="1" l="1"/>
  <c r="AE51" i="1"/>
  <c r="AD51" i="1"/>
  <c r="V51" i="1"/>
  <c r="V19" i="1" l="1"/>
  <c r="AE19" i="1"/>
  <c r="AD19" i="1"/>
  <c r="P51" i="1"/>
  <c r="AC51" i="1"/>
  <c r="R51" i="1"/>
  <c r="Y51" i="1"/>
  <c r="U51" i="1"/>
  <c r="X51" i="1"/>
  <c r="T51" i="1"/>
  <c r="AB51" i="1"/>
  <c r="AG51" i="1"/>
  <c r="Z51" i="1"/>
  <c r="Q51" i="1"/>
  <c r="S51" i="1"/>
  <c r="W51" i="1"/>
  <c r="AA51" i="1"/>
  <c r="AK51" i="1" l="1"/>
  <c r="X52" i="2"/>
  <c r="Y52" i="2"/>
  <c r="P52" i="2"/>
  <c r="P53" i="2" s="1"/>
  <c r="Z19" i="1"/>
  <c r="AC19" i="1"/>
  <c r="T19" i="1"/>
  <c r="W19" i="1"/>
  <c r="AG19" i="1"/>
  <c r="S19" i="1"/>
  <c r="AB19" i="1"/>
  <c r="AF19" i="1"/>
  <c r="Q19" i="1"/>
  <c r="Y19" i="1"/>
  <c r="P19" i="1"/>
  <c r="X19" i="1"/>
  <c r="U19" i="1"/>
  <c r="R19" i="1"/>
  <c r="AA19" i="1"/>
  <c r="O51" i="1"/>
  <c r="N51" i="1"/>
  <c r="Z52" i="2" l="1"/>
  <c r="N52" i="2"/>
  <c r="N53" i="2" s="1"/>
  <c r="V52" i="2"/>
  <c r="O52" i="2"/>
  <c r="O53" i="2" s="1"/>
  <c r="R52" i="2"/>
  <c r="R53" i="2" s="1"/>
  <c r="Q52" i="2"/>
  <c r="Q53" i="2" s="1"/>
  <c r="S52" i="2"/>
  <c r="S53" i="2" s="1"/>
  <c r="W52" i="2"/>
  <c r="U52" i="2"/>
  <c r="M52" i="2"/>
  <c r="M53" i="2" s="1"/>
  <c r="T52" i="2"/>
  <c r="T53" i="2" s="1"/>
  <c r="L52" i="2"/>
  <c r="L53" i="2" s="1"/>
  <c r="AA52" i="2"/>
  <c r="AK19" i="1"/>
  <c r="O19" i="1"/>
  <c r="N19" i="1"/>
  <c r="M51" i="1"/>
  <c r="AD52" i="2" l="1"/>
  <c r="AC52" i="2"/>
  <c r="AB51" i="2"/>
  <c r="AB50" i="2"/>
  <c r="AB49" i="2"/>
  <c r="M19" i="1"/>
  <c r="L51" i="1"/>
  <c r="L19" i="1" l="1"/>
  <c r="K51" i="1" l="1"/>
  <c r="J51" i="1"/>
  <c r="K19" i="1" l="1"/>
  <c r="J19" i="1"/>
  <c r="I51" i="1"/>
  <c r="I19" i="1" l="1"/>
  <c r="H51" i="1"/>
  <c r="H19" i="1" l="1"/>
  <c r="G51" i="1"/>
  <c r="G19" i="1" l="1"/>
  <c r="F51" i="1"/>
  <c r="F19" i="1" l="1"/>
  <c r="E51" i="1"/>
  <c r="E19" i="1" l="1"/>
  <c r="D51" i="1" l="1"/>
  <c r="AJ51" i="1" l="1"/>
  <c r="D162" i="1"/>
  <c r="AJ162" i="1" s="1"/>
  <c r="D163" i="1"/>
  <c r="D19" i="1"/>
  <c r="AJ19" i="1" l="1"/>
  <c r="AJ163" i="1"/>
  <c r="V143" i="2"/>
  <c r="R145" i="2" l="1"/>
  <c r="Q145" i="2"/>
  <c r="Q83" i="2"/>
  <c r="Z53" i="2" l="1"/>
  <c r="V145" i="2"/>
  <c r="T144" i="2"/>
  <c r="T143" i="2"/>
  <c r="T142" i="2"/>
  <c r="V142" i="2"/>
  <c r="Q117" i="2"/>
  <c r="Q118" i="2" s="1"/>
  <c r="T145" i="2"/>
  <c r="Y22" i="2" l="1"/>
  <c r="U143" i="2"/>
  <c r="R83" i="2" l="1"/>
  <c r="V83" i="2" s="1"/>
  <c r="R117" i="2" l="1"/>
  <c r="V117" i="2" s="1"/>
  <c r="R118" i="2" l="1"/>
  <c r="V118" i="2" s="1"/>
  <c r="P145" i="2"/>
  <c r="M145" i="2"/>
  <c r="O145" i="2"/>
  <c r="N145" i="2"/>
  <c r="Z22" i="2" l="1"/>
  <c r="AD22" i="2" s="1"/>
  <c r="L145" i="2"/>
  <c r="U145" i="2" s="1"/>
  <c r="U142" i="2"/>
  <c r="T118" i="2"/>
  <c r="N83" i="2" l="1"/>
  <c r="M83" i="2"/>
  <c r="M117" i="2" s="1"/>
  <c r="I83" i="2"/>
  <c r="O83" i="2"/>
  <c r="G83" i="2"/>
  <c r="K83" i="2"/>
  <c r="E83" i="2"/>
  <c r="F83" i="2"/>
  <c r="H83" i="2"/>
  <c r="L83" i="2"/>
  <c r="P83" i="2"/>
  <c r="U53" i="2" l="1"/>
  <c r="X53" i="2"/>
  <c r="Y53" i="2"/>
  <c r="V53" i="2"/>
  <c r="W53" i="2"/>
  <c r="I117" i="2"/>
  <c r="I118" i="2" s="1"/>
  <c r="G117" i="2"/>
  <c r="G118" i="2" s="1"/>
  <c r="J83" i="2"/>
  <c r="L117" i="2"/>
  <c r="L118" i="2" s="1"/>
  <c r="D83" i="2"/>
  <c r="M118" i="2"/>
  <c r="F117" i="2"/>
  <c r="F118" i="2" s="1"/>
  <c r="V22" i="2"/>
  <c r="N117" i="2"/>
  <c r="N118" i="2" s="1"/>
  <c r="P117" i="2"/>
  <c r="P118" i="2" s="1"/>
  <c r="H117" i="2"/>
  <c r="H118" i="2" s="1"/>
  <c r="E117" i="2"/>
  <c r="E118" i="2" s="1"/>
  <c r="O117" i="2"/>
  <c r="O118" i="2" s="1"/>
  <c r="K117" i="2"/>
  <c r="K118" i="2" s="1"/>
  <c r="AC202" i="2" l="1"/>
  <c r="U83" i="2"/>
  <c r="W22" i="2"/>
  <c r="X22" i="2"/>
  <c r="U22" i="2"/>
  <c r="J117" i="2"/>
  <c r="J118" i="2" s="1"/>
  <c r="D117" i="2"/>
  <c r="U117" i="2" s="1"/>
  <c r="T22" i="2" l="1"/>
  <c r="D118" i="2"/>
  <c r="U118" i="2" s="1"/>
  <c r="AB52" i="2" l="1"/>
  <c r="AA53" i="2"/>
</calcChain>
</file>

<file path=xl/sharedStrings.xml><?xml version="1.0" encoding="utf-8"?>
<sst xmlns="http://schemas.openxmlformats.org/spreadsheetml/2006/main" count="544" uniqueCount="177">
  <si>
    <t>Fiskiskip</t>
  </si>
  <si>
    <t>Vegasamgöngur</t>
  </si>
  <si>
    <t>Jarðvarmavirkjanir</t>
  </si>
  <si>
    <t>Annað</t>
  </si>
  <si>
    <t>Samtals</t>
  </si>
  <si>
    <t>ORKA</t>
  </si>
  <si>
    <t>Iðnaður</t>
  </si>
  <si>
    <t>Steinefnaiðnaður</t>
  </si>
  <si>
    <t>Efnaiðnaður</t>
  </si>
  <si>
    <t>Málmiðnaður</t>
  </si>
  <si>
    <t>Leysiefni</t>
  </si>
  <si>
    <t>Landbúnaður</t>
  </si>
  <si>
    <t>Iðragerjun</t>
  </si>
  <si>
    <t>Meðhöndlun húsdýraáburðar</t>
  </si>
  <si>
    <t>Nytjajarðvegur</t>
  </si>
  <si>
    <t>Áburður</t>
  </si>
  <si>
    <t>Úrgangur</t>
  </si>
  <si>
    <t>Meðhöndlun skólps</t>
  </si>
  <si>
    <t>Urðun úrgangs</t>
  </si>
  <si>
    <t>Jarðgerð</t>
  </si>
  <si>
    <t>Orka</t>
  </si>
  <si>
    <t>Skóglendi</t>
  </si>
  <si>
    <t>Ræktunarland</t>
  </si>
  <si>
    <t>Graslendi</t>
  </si>
  <si>
    <t>Votlendi</t>
  </si>
  <si>
    <t>Byggð</t>
  </si>
  <si>
    <t>Viðarafurður</t>
  </si>
  <si>
    <t>Vélar og tæki</t>
  </si>
  <si>
    <t>Efnanotkun</t>
  </si>
  <si>
    <t>Innanlandsflug</t>
  </si>
  <si>
    <t>Strandsiglingar</t>
  </si>
  <si>
    <t>(þús. tonn)</t>
  </si>
  <si>
    <t>IÐNAÐUR</t>
  </si>
  <si>
    <t>LANDBÚNAÐUR</t>
  </si>
  <si>
    <t>ÚGANGUR</t>
  </si>
  <si>
    <t>Á ekki við*</t>
  </si>
  <si>
    <t>Iðnaður og efnanotkun</t>
  </si>
  <si>
    <t>Annað land</t>
  </si>
  <si>
    <t>Landnotkun og skógrækt</t>
  </si>
  <si>
    <t>Losun sem fellur undir beina ábyrgð íslenskra stjórnvalda</t>
  </si>
  <si>
    <t>Losun skipt eftir flokkum</t>
  </si>
  <si>
    <t>x check reporting tables</t>
  </si>
  <si>
    <r>
      <t>Kísil- og kísilmálmframleiðsla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</si>
  <si>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Álframleiðsla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og PFC)</t>
    </r>
  </si>
  <si>
    <r>
      <t>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íg.</t>
    </r>
  </si>
  <si>
    <r>
      <t>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íg.</t>
    </r>
  </si>
  <si>
    <t>Landnotkun og skógrækt (LULUCF)</t>
  </si>
  <si>
    <t>Created by:</t>
  </si>
  <si>
    <t>Updated by:</t>
  </si>
  <si>
    <t>Crosschecked by:</t>
  </si>
  <si>
    <t>Data based on:</t>
  </si>
  <si>
    <t>Published:</t>
  </si>
  <si>
    <t>Version nr.</t>
  </si>
  <si>
    <t>Checks performed:</t>
  </si>
  <si>
    <t>Upplýsingar um skjalið</t>
  </si>
  <si>
    <t>F-gös (m.a. kælimiðlar)</t>
  </si>
  <si>
    <t>Breyting frá 1990</t>
  </si>
  <si>
    <t>Breyting frá fyrra ári</t>
  </si>
  <si>
    <t>Brennsla og opinn bruni</t>
  </si>
  <si>
    <t>Eldsneytisbruni vegna iðnaðar</t>
  </si>
  <si>
    <t>Hlutfall 2019</t>
  </si>
  <si>
    <t>Nánari skipting</t>
  </si>
  <si>
    <t>Losun sem fellur undir beina ábyrgð íslenskra stjórnvalda - nánari skipting</t>
  </si>
  <si>
    <t>Kælibúnaður (F-gös)</t>
  </si>
  <si>
    <t>Losun frá LULUCF</t>
  </si>
  <si>
    <t>Binding LULUCF</t>
  </si>
  <si>
    <t>Bein ábyrgð stjórnvalda (BÁS)</t>
  </si>
  <si>
    <t>Binding vegna LULUCF</t>
  </si>
  <si>
    <t>Markmið BÁS</t>
  </si>
  <si>
    <t>ETS - staðbundinn iðnaður</t>
  </si>
  <si>
    <t>Breyting frá 2005</t>
  </si>
  <si>
    <t>Breyting frá 2013</t>
  </si>
  <si>
    <r>
      <t>Eldsneytisbruni, staðbundinn iðnaður (CO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</si>
  <si>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Fyrir árið 2013</t>
  </si>
  <si>
    <t>*Ísland hefur verið þátttakandi í viðskiptakerfi ESB (ETS) sem snýr að flugi og iðnaði frá árinu 2013 og því er þessi skipting ekki til fyrir þann tíma</t>
  </si>
  <si>
    <t>Losun gróðurhúsalofttegunda skipt eftir skuldbindingum</t>
  </si>
  <si>
    <t>Losun gróðurhúsalofttegunda skipt eftir skuldbindingum (án landnotkunar og skógræktar)</t>
  </si>
  <si>
    <t>Heildarlosun án LULUCF</t>
  </si>
  <si>
    <t>Heildarlosun með LULUCF</t>
  </si>
  <si>
    <t>Losun (án landnotkunar og skógræktar - LULUCF, alþjóðaflugs og alþjóðasiglinga)</t>
  </si>
  <si>
    <t>Losun með landnotkun og skógrækt, LULUCF (án alþjóðaflugs og alþjóðasiglinga)</t>
  </si>
  <si>
    <t>Losun sem fellur undir viðskiptakerfi ESB (ETS)</t>
  </si>
  <si>
    <t>CO2 íg.</t>
  </si>
  <si>
    <t>Innlandsflug**</t>
  </si>
  <si>
    <t>**Losun frá innanlandsflugi er að hluta innan ETS</t>
  </si>
  <si>
    <t>Orka***</t>
  </si>
  <si>
    <t>Iðnaður****</t>
  </si>
  <si>
    <t>*** sá hluti orku sem fellur ekki undir beina ábyrgð stjórnvalda er losun vegna eldsneytisbruna hjá fyrirtækjum sem eru hluti af viðskiptakerfi ESB og CO2 losun frá innanlandsflugi</t>
  </si>
  <si>
    <r>
      <t>**** sá hluti iðnaðar sem fellur ekki undir beina ábyrgð stjórnvalda er CO</t>
    </r>
    <r>
      <rPr>
        <vertAlign val="sub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og PFC losun fyrirtækja sem eru hluti af viðskiptakerfi ESB</t>
    </r>
  </si>
  <si>
    <t>1. Energykt CO2-eq</t>
  </si>
  <si>
    <t>Looups</t>
  </si>
  <si>
    <t>2. Industrial processes and product usekt CO2-eq</t>
  </si>
  <si>
    <t>3. Agriculturekt CO2-eq</t>
  </si>
  <si>
    <t>5. Wastekt CO2-eq</t>
  </si>
  <si>
    <t>Hlutfall 2020</t>
  </si>
  <si>
    <t>1.A.4.c.iii Agriculture/Forestry/Fishing - Fishing kt CO2-eq</t>
  </si>
  <si>
    <t>1.A.3.b Road transportationkt CO2-eq</t>
  </si>
  <si>
    <t>1.A.3.a Domestic aviationkt CO2-eq</t>
  </si>
  <si>
    <t>1.A.3.dDomestic navigationkt CO2-eq</t>
  </si>
  <si>
    <t>1.A.2 Manufacturing Industries and combustionkt CO2-eq</t>
  </si>
  <si>
    <t>1.B.2.d Geothermal Energykt CO2-eq</t>
  </si>
  <si>
    <t>1.A.2.g.vii Off road vehicles and other machinerykt CO2-eq</t>
  </si>
  <si>
    <t>2.A Mineral Industrykt CO2-eq</t>
  </si>
  <si>
    <t>2.B Chemical Industrykt CO2-eq</t>
  </si>
  <si>
    <t>2.C Metal Industrykt CO2-eq</t>
  </si>
  <si>
    <t>2.D non-energy products from fuels and solvent usekt CO2-eq</t>
  </si>
  <si>
    <t>2.F Product uses as substitutes for ODSkt CO2-eq</t>
  </si>
  <si>
    <t>2.G Other product manufacture and usekt CO2-eq</t>
  </si>
  <si>
    <t>3.A Enteric fermentationkt CO2-eq</t>
  </si>
  <si>
    <t>3.B Manure managmentkt CO2-eq</t>
  </si>
  <si>
    <t>3.D Agricultural soilskt CO2-eq</t>
  </si>
  <si>
    <t>Hlutfall innan geira</t>
  </si>
  <si>
    <t>5.B Biological treatment of solid wastekt CO2-eq</t>
  </si>
  <si>
    <t>5.C Incineration and open burning of wastekt CO2-eq</t>
  </si>
  <si>
    <t>5.A Solid waste disposalkt CO2-eq</t>
  </si>
  <si>
    <t>5.D Wastewater handlingkt CO2-eq</t>
  </si>
  <si>
    <t>4. LULUCFkt CO2-eq</t>
  </si>
  <si>
    <t>4.A Forest Landkt CO2-eq</t>
  </si>
  <si>
    <t>4.B Croplandkt CO2-eq</t>
  </si>
  <si>
    <t>4.C Grasslandkt CO2-eq</t>
  </si>
  <si>
    <t>4.D Wetlandskt CO2-eq</t>
  </si>
  <si>
    <t>4.E Settlementskt CO2-eq</t>
  </si>
  <si>
    <t>4.F Other landkt CO2-eq</t>
  </si>
  <si>
    <t>4.G Harvested Wood productskt CO2-eq</t>
  </si>
  <si>
    <t>ESD EmissionsGHGskt CO2eq</t>
  </si>
  <si>
    <t>ETS TotalGHGskt CO2eq</t>
  </si>
  <si>
    <t>1A3aiiCO2Gg CO2 eq</t>
  </si>
  <si>
    <t>Fyrir árið 2005</t>
  </si>
  <si>
    <t>*Viðskiptakerfi ESB með losunarheimildir (ETS) var komið á fót árið 2005 og því er þessi skipting ekki til fyrir þann tíma</t>
  </si>
  <si>
    <t>ETS Energy EmissionsGHGskt CO2eq</t>
  </si>
  <si>
    <t>Enska</t>
  </si>
  <si>
    <t>Íslenska</t>
  </si>
  <si>
    <t>Fishing ships</t>
  </si>
  <si>
    <t>Road Transport</t>
  </si>
  <si>
    <t>Domestic Aviation</t>
  </si>
  <si>
    <t>Domestic Navigation</t>
  </si>
  <si>
    <t>Mobile machinery</t>
  </si>
  <si>
    <t>Manufacturing Industries</t>
  </si>
  <si>
    <t>Geothermal Power</t>
  </si>
  <si>
    <t>Other</t>
  </si>
  <si>
    <t>Metal Production</t>
  </si>
  <si>
    <t>Solvent Use</t>
  </si>
  <si>
    <t>F-gases</t>
  </si>
  <si>
    <t>Other Product Manufacture</t>
  </si>
  <si>
    <t>Enteric Fermentation</t>
  </si>
  <si>
    <t>Manure Management</t>
  </si>
  <si>
    <t>Agricultural Soils</t>
  </si>
  <si>
    <t>Solid Waste Disposal</t>
  </si>
  <si>
    <t>Composting</t>
  </si>
  <si>
    <t>Incineration</t>
  </si>
  <si>
    <t>Wastewater Treatment</t>
  </si>
  <si>
    <t>Energy</t>
  </si>
  <si>
    <t>Industry and Product Use</t>
  </si>
  <si>
    <t>Agriculture</t>
  </si>
  <si>
    <t>Waste</t>
  </si>
  <si>
    <t>Lookup</t>
  </si>
  <si>
    <t>Mineral Industry</t>
  </si>
  <si>
    <t>Chemical Industry</t>
  </si>
  <si>
    <t>x-check</t>
  </si>
  <si>
    <t>%of total</t>
  </si>
  <si>
    <t>Losun án LULUCF</t>
  </si>
  <si>
    <t>2C2FerroalloysGHGskt CO2eq</t>
  </si>
  <si>
    <t>2C3AluminumGHGskt CO2eq</t>
  </si>
  <si>
    <t>ETS Energy</t>
  </si>
  <si>
    <t>ETS IPPU</t>
  </si>
  <si>
    <t>ETS Orka</t>
  </si>
  <si>
    <t>ETS Iðnaður</t>
  </si>
  <si>
    <t>CO2 Dom. Aviation</t>
  </si>
  <si>
    <t>CO2 Innanlandsflug</t>
  </si>
  <si>
    <t>ETS Process EmissionsGHGskt CO2eq</t>
  </si>
  <si>
    <t>Losun á ábyrgð stjórnvalda</t>
  </si>
  <si>
    <r>
      <rPr>
        <b/>
        <sz val="16"/>
        <color theme="1"/>
        <rFont val="Calibri"/>
        <family val="2"/>
        <scheme val="minor"/>
      </rPr>
      <t>Síðast uppfært: 14. janúar 2022</t>
    </r>
    <r>
      <rPr>
        <sz val="11"/>
        <color theme="1"/>
        <rFont val="Calibri"/>
        <family val="2"/>
        <scheme val="minor"/>
      </rPr>
      <t xml:space="preserve">
Þetta eru tölurnar eins og þær standa miða við þessa dagsetningu. Þar sem að losunarbókhaldið er í stöðugri endurskoðun með það markmið að hafa það eins nákvæmt og mögulegt er, þá geta allar þessar tölur breyst.</t>
    </r>
  </si>
  <si>
    <t>Sigríður Rós Einarsdóttir</t>
  </si>
  <si>
    <t>Rafn Helgason</t>
  </si>
  <si>
    <t>Submission 14.jan.22</t>
  </si>
  <si>
    <t>Sigríður Rós Einarsdóttir (sigridur.einarsdottir@ust.is)</t>
  </si>
  <si>
    <t>Rafn Helgason (rafn.helgason@ust.is)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</si>
</sst>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%"/>
    <numFmt numFmtId="166" formatCode="0.0"/>
    <numFmt numFmtId="167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9" tint="-0.499984740745262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vertAlign val="subscript"/>
      <sz val="9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7FFBE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6C8FF"/>
        <bgColor indexed="64"/>
      </patternFill>
    </fill>
    <fill>
      <patternFill patternType="solid">
        <fgColor rgb="FFFFE18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482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</cellStyleXfs>
  <cellXfs count="221">
    <xf numFmtId="0" fontId="0" fillId="0" borderId="0" xfId="0"/>
    <xf numFmtId="9" fontId="0" fillId="0" borderId="0" xfId="1" applyFont="1"/>
    <xf numFmtId="0" fontId="2" fillId="0" borderId="0" xfId="0" applyFont="1"/>
    <xf numFmtId="2" fontId="0" fillId="0" borderId="0" xfId="0" applyNumberFormat="1"/>
    <xf numFmtId="0" fontId="4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2" fillId="0" borderId="0" xfId="0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/>
    <xf numFmtId="9" fontId="2" fillId="0" borderId="0" xfId="1" applyFont="1" applyFill="1" applyBorder="1"/>
    <xf numFmtId="0" fontId="2" fillId="0" borderId="0" xfId="0" applyFont="1" applyFill="1"/>
    <xf numFmtId="2" fontId="2" fillId="0" borderId="0" xfId="0" applyNumberFormat="1" applyFont="1"/>
    <xf numFmtId="2" fontId="2" fillId="0" borderId="0" xfId="0" applyNumberFormat="1" applyFont="1" applyFill="1" applyBorder="1"/>
    <xf numFmtId="2" fontId="0" fillId="0" borderId="0" xfId="0" applyNumberFormat="1" applyFill="1"/>
    <xf numFmtId="2" fontId="2" fillId="0" borderId="0" xfId="0" applyNumberFormat="1" applyFont="1" applyFill="1"/>
    <xf numFmtId="166" fontId="0" fillId="0" borderId="0" xfId="0" applyNumberFormat="1" applyFill="1" applyBorder="1"/>
    <xf numFmtId="165" fontId="0" fillId="0" borderId="0" xfId="1" applyNumberFormat="1" applyFont="1" applyFill="1" applyBorder="1"/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166" fontId="2" fillId="0" borderId="0" xfId="0" applyNumberFormat="1" applyFont="1" applyFill="1" applyBorder="1"/>
    <xf numFmtId="0" fontId="2" fillId="0" borderId="1" xfId="0" applyFont="1" applyBorder="1"/>
    <xf numFmtId="0" fontId="0" fillId="0" borderId="3" xfId="0" applyBorder="1"/>
    <xf numFmtId="0" fontId="2" fillId="0" borderId="5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0" fillId="0" borderId="8" xfId="0" applyBorder="1"/>
    <xf numFmtId="0" fontId="2" fillId="0" borderId="0" xfId="0" applyFont="1" applyBorder="1"/>
    <xf numFmtId="9" fontId="2" fillId="0" borderId="0" xfId="1" applyFont="1" applyBorder="1"/>
    <xf numFmtId="1" fontId="2" fillId="0" borderId="1" xfId="0" applyNumberFormat="1" applyFont="1" applyBorder="1"/>
    <xf numFmtId="1" fontId="2" fillId="0" borderId="8" xfId="0" applyNumberFormat="1" applyFont="1" applyBorder="1"/>
    <xf numFmtId="0" fontId="2" fillId="0" borderId="10" xfId="0" applyFont="1" applyFill="1" applyBorder="1"/>
    <xf numFmtId="167" fontId="0" fillId="0" borderId="0" xfId="0" applyNumberFormat="1"/>
    <xf numFmtId="164" fontId="0" fillId="0" borderId="0" xfId="0" applyNumberFormat="1"/>
    <xf numFmtId="1" fontId="0" fillId="0" borderId="4" xfId="0" applyNumberFormat="1" applyBorder="1"/>
    <xf numFmtId="1" fontId="0" fillId="0" borderId="6" xfId="0" applyNumberFormat="1" applyBorder="1"/>
    <xf numFmtId="1" fontId="0" fillId="0" borderId="2" xfId="0" applyNumberFormat="1" applyBorder="1"/>
    <xf numFmtId="1" fontId="2" fillId="0" borderId="9" xfId="0" applyNumberFormat="1" applyFont="1" applyBorder="1"/>
    <xf numFmtId="1" fontId="2" fillId="0" borderId="20" xfId="0" applyNumberFormat="1" applyFont="1" applyBorder="1"/>
    <xf numFmtId="0" fontId="12" fillId="0" borderId="0" xfId="0" applyFont="1"/>
    <xf numFmtId="1" fontId="0" fillId="0" borderId="3" xfId="0" applyNumberFormat="1" applyBorder="1"/>
    <xf numFmtId="1" fontId="2" fillId="0" borderId="8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11" fillId="0" borderId="12" xfId="0" applyFont="1" applyBorder="1"/>
    <xf numFmtId="0" fontId="4" fillId="0" borderId="12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12" xfId="0" applyFill="1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" xfId="0" applyFont="1" applyFill="1" applyBorder="1" applyAlignment="1"/>
    <xf numFmtId="0" fontId="0" fillId="0" borderId="3" xfId="0" applyFont="1" applyFill="1" applyBorder="1" applyAlignment="1"/>
    <xf numFmtId="0" fontId="0" fillId="0" borderId="5" xfId="0" applyFont="1" applyFill="1" applyBorder="1" applyAlignment="1"/>
    <xf numFmtId="0" fontId="2" fillId="0" borderId="21" xfId="0" applyFont="1" applyBorder="1"/>
    <xf numFmtId="0" fontId="0" fillId="0" borderId="5" xfId="0" applyBorder="1"/>
    <xf numFmtId="0" fontId="0" fillId="0" borderId="1" xfId="0" applyBorder="1"/>
    <xf numFmtId="0" fontId="5" fillId="0" borderId="0" xfId="0" applyFont="1"/>
    <xf numFmtId="0" fontId="14" fillId="2" borderId="3" xfId="0" applyFont="1" applyFill="1" applyBorder="1"/>
    <xf numFmtId="0" fontId="0" fillId="2" borderId="0" xfId="0" applyFill="1"/>
    <xf numFmtId="0" fontId="17" fillId="0" borderId="0" xfId="0" applyFont="1" applyFill="1" applyBorder="1" applyAlignment="1"/>
    <xf numFmtId="0" fontId="17" fillId="0" borderId="0" xfId="0" applyFont="1"/>
    <xf numFmtId="0" fontId="19" fillId="0" borderId="12" xfId="0" applyFont="1" applyBorder="1"/>
    <xf numFmtId="0" fontId="2" fillId="0" borderId="20" xfId="0" applyFont="1" applyBorder="1" applyAlignment="1">
      <alignment horizontal="right"/>
    </xf>
    <xf numFmtId="0" fontId="11" fillId="0" borderId="0" xfId="0" applyFont="1" applyBorder="1"/>
    <xf numFmtId="0" fontId="20" fillId="4" borderId="24" xfId="0" applyFont="1" applyFill="1" applyBorder="1"/>
    <xf numFmtId="0" fontId="20" fillId="4" borderId="27" xfId="0" applyFont="1" applyFill="1" applyBorder="1"/>
    <xf numFmtId="0" fontId="20" fillId="4" borderId="29" xfId="0" applyFont="1" applyFill="1" applyBorder="1"/>
    <xf numFmtId="0" fontId="20" fillId="4" borderId="32" xfId="0" applyFont="1" applyFill="1" applyBorder="1" applyAlignment="1">
      <alignment vertical="center"/>
    </xf>
    <xf numFmtId="0" fontId="5" fillId="5" borderId="0" xfId="0" applyFont="1" applyFill="1"/>
    <xf numFmtId="1" fontId="0" fillId="0" borderId="0" xfId="0" applyNumberFormat="1"/>
    <xf numFmtId="165" fontId="0" fillId="0" borderId="0" xfId="1" applyNumberFormat="1" applyFont="1" applyBorder="1"/>
    <xf numFmtId="9" fontId="0" fillId="0" borderId="3" xfId="1" applyFont="1" applyFill="1" applyBorder="1"/>
    <xf numFmtId="165" fontId="0" fillId="0" borderId="3" xfId="1" applyNumberFormat="1" applyFont="1" applyFill="1" applyBorder="1"/>
    <xf numFmtId="166" fontId="0" fillId="0" borderId="3" xfId="0" applyNumberFormat="1" applyBorder="1"/>
    <xf numFmtId="9" fontId="0" fillId="0" borderId="1" xfId="1" applyFont="1" applyFill="1" applyBorder="1"/>
    <xf numFmtId="165" fontId="0" fillId="0" borderId="1" xfId="1" applyNumberFormat="1" applyFont="1" applyFill="1" applyBorder="1"/>
    <xf numFmtId="165" fontId="0" fillId="0" borderId="2" xfId="1" applyNumberFormat="1" applyFont="1" applyBorder="1"/>
    <xf numFmtId="165" fontId="0" fillId="0" borderId="4" xfId="1" applyNumberFormat="1" applyFont="1" applyBorder="1"/>
    <xf numFmtId="9" fontId="0" fillId="0" borderId="5" xfId="1" applyFont="1" applyFill="1" applyBorder="1"/>
    <xf numFmtId="165" fontId="0" fillId="0" borderId="5" xfId="1" applyNumberFormat="1" applyFont="1" applyFill="1" applyBorder="1"/>
    <xf numFmtId="165" fontId="0" fillId="0" borderId="21" xfId="1" applyNumberFormat="1" applyFont="1" applyBorder="1"/>
    <xf numFmtId="165" fontId="0" fillId="0" borderId="22" xfId="1" applyNumberFormat="1" applyFont="1" applyBorder="1"/>
    <xf numFmtId="165" fontId="0" fillId="0" borderId="23" xfId="1" applyNumberFormat="1" applyFont="1" applyBorder="1"/>
    <xf numFmtId="1" fontId="5" fillId="0" borderId="0" xfId="0" applyNumberFormat="1" applyFont="1"/>
    <xf numFmtId="9" fontId="2" fillId="0" borderId="20" xfId="1" applyFont="1" applyFill="1" applyBorder="1"/>
    <xf numFmtId="165" fontId="2" fillId="0" borderId="20" xfId="1" applyNumberFormat="1" applyFont="1" applyFill="1" applyBorder="1"/>
    <xf numFmtId="165" fontId="2" fillId="0" borderId="20" xfId="1" applyNumberFormat="1" applyFont="1" applyBorder="1"/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9" xfId="0" applyFont="1" applyBorder="1" applyAlignment="1">
      <alignment wrapText="1"/>
    </xf>
    <xf numFmtId="165" fontId="2" fillId="0" borderId="23" xfId="1" applyNumberFormat="1" applyFont="1" applyBorder="1"/>
    <xf numFmtId="9" fontId="2" fillId="0" borderId="8" xfId="1" applyFont="1" applyFill="1" applyBorder="1"/>
    <xf numFmtId="9" fontId="2" fillId="0" borderId="5" xfId="1" applyFont="1" applyFill="1" applyBorder="1"/>
    <xf numFmtId="165" fontId="2" fillId="0" borderId="5" xfId="1" applyNumberFormat="1" applyFont="1" applyFill="1" applyBorder="1"/>
    <xf numFmtId="9" fontId="0" fillId="0" borderId="21" xfId="1" applyFont="1" applyFill="1" applyBorder="1"/>
    <xf numFmtId="9" fontId="0" fillId="0" borderId="22" xfId="1" applyFont="1" applyFill="1" applyBorder="1"/>
    <xf numFmtId="165" fontId="2" fillId="0" borderId="9" xfId="1" applyNumberFormat="1" applyFont="1" applyBorder="1"/>
    <xf numFmtId="9" fontId="0" fillId="0" borderId="0" xfId="1" applyFont="1" applyBorder="1"/>
    <xf numFmtId="9" fontId="2" fillId="0" borderId="20" xfId="1" applyFont="1" applyBorder="1"/>
    <xf numFmtId="0" fontId="2" fillId="0" borderId="2" xfId="0" applyFont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9" fontId="0" fillId="0" borderId="1" xfId="1" applyFont="1" applyBorder="1"/>
    <xf numFmtId="9" fontId="0" fillId="0" borderId="3" xfId="1" applyFont="1" applyBorder="1"/>
    <xf numFmtId="9" fontId="0" fillId="0" borderId="5" xfId="1" applyFont="1" applyBorder="1"/>
    <xf numFmtId="9" fontId="0" fillId="0" borderId="1" xfId="1" applyNumberFormat="1" applyFont="1" applyFill="1" applyBorder="1"/>
    <xf numFmtId="9" fontId="0" fillId="0" borderId="3" xfId="1" applyNumberFormat="1" applyFont="1" applyFill="1" applyBorder="1"/>
    <xf numFmtId="9" fontId="0" fillId="0" borderId="5" xfId="1" applyNumberFormat="1" applyFont="1" applyFill="1" applyBorder="1"/>
    <xf numFmtId="9" fontId="0" fillId="0" borderId="21" xfId="1" applyNumberFormat="1" applyFont="1" applyBorder="1"/>
    <xf numFmtId="9" fontId="0" fillId="0" borderId="22" xfId="1" applyNumberFormat="1" applyFont="1" applyBorder="1"/>
    <xf numFmtId="9" fontId="0" fillId="0" borderId="23" xfId="1" applyNumberFormat="1" applyFont="1" applyBorder="1"/>
    <xf numFmtId="9" fontId="2" fillId="0" borderId="23" xfId="1" applyNumberFormat="1" applyFont="1" applyBorder="1"/>
    <xf numFmtId="9" fontId="0" fillId="0" borderId="21" xfId="1" applyNumberFormat="1" applyFont="1" applyFill="1" applyBorder="1"/>
    <xf numFmtId="9" fontId="0" fillId="0" borderId="2" xfId="1" applyNumberFormat="1" applyFont="1" applyBorder="1"/>
    <xf numFmtId="9" fontId="0" fillId="0" borderId="22" xfId="1" applyNumberFormat="1" applyFont="1" applyFill="1" applyBorder="1"/>
    <xf numFmtId="9" fontId="0" fillId="0" borderId="4" xfId="1" applyNumberFormat="1" applyFont="1" applyBorder="1"/>
    <xf numFmtId="9" fontId="0" fillId="0" borderId="23" xfId="1" applyNumberFormat="1" applyFont="1" applyFill="1" applyBorder="1"/>
    <xf numFmtId="9" fontId="0" fillId="0" borderId="6" xfId="1" applyNumberFormat="1" applyFont="1" applyBorder="1"/>
    <xf numFmtId="9" fontId="2" fillId="0" borderId="5" xfId="1" applyNumberFormat="1" applyFont="1" applyFill="1" applyBorder="1"/>
    <xf numFmtId="0" fontId="4" fillId="0" borderId="12" xfId="0" applyFont="1" applyBorder="1"/>
    <xf numFmtId="0" fontId="0" fillId="0" borderId="12" xfId="0" applyBorder="1" applyAlignment="1">
      <alignment horizontal="center"/>
    </xf>
    <xf numFmtId="165" fontId="0" fillId="0" borderId="7" xfId="1" applyNumberFormat="1" applyFont="1" applyFill="1" applyBorder="1"/>
    <xf numFmtId="9" fontId="0" fillId="0" borderId="19" xfId="1" applyNumberFormat="1" applyFont="1" applyFill="1" applyBorder="1"/>
    <xf numFmtId="9" fontId="0" fillId="0" borderId="7" xfId="1" applyFont="1" applyFill="1" applyBorder="1"/>
    <xf numFmtId="9" fontId="0" fillId="0" borderId="19" xfId="1" applyFont="1" applyFill="1" applyBorder="1"/>
    <xf numFmtId="1" fontId="0" fillId="0" borderId="1" xfId="0" applyNumberFormat="1" applyBorder="1"/>
    <xf numFmtId="1" fontId="0" fillId="0" borderId="7" xfId="0" applyNumberFormat="1" applyBorder="1"/>
    <xf numFmtId="1" fontId="0" fillId="0" borderId="5" xfId="0" applyNumberFormat="1" applyBorder="1"/>
    <xf numFmtId="1" fontId="0" fillId="0" borderId="19" xfId="0" applyNumberFormat="1" applyBorder="1"/>
    <xf numFmtId="0" fontId="0" fillId="0" borderId="7" xfId="0" applyFill="1" applyBorder="1"/>
    <xf numFmtId="0" fontId="0" fillId="0" borderId="19" xfId="0" applyFill="1" applyBorder="1"/>
    <xf numFmtId="0" fontId="0" fillId="0" borderId="0" xfId="0" applyFont="1"/>
    <xf numFmtId="0" fontId="2" fillId="0" borderId="5" xfId="0" applyFont="1" applyFill="1" applyBorder="1"/>
    <xf numFmtId="1" fontId="2" fillId="0" borderId="5" xfId="0" applyNumberFormat="1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0" fillId="0" borderId="3" xfId="0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1" fontId="2" fillId="0" borderId="8" xfId="0" applyNumberFormat="1" applyFont="1" applyFill="1" applyBorder="1"/>
    <xf numFmtId="0" fontId="14" fillId="0" borderId="3" xfId="0" applyFont="1" applyFill="1" applyBorder="1"/>
    <xf numFmtId="9" fontId="2" fillId="0" borderId="23" xfId="1" applyNumberFormat="1" applyFont="1" applyFill="1" applyBorder="1"/>
    <xf numFmtId="0" fontId="2" fillId="0" borderId="23" xfId="0" applyFont="1" applyFill="1" applyBorder="1" applyAlignment="1">
      <alignment horizontal="right"/>
    </xf>
    <xf numFmtId="0" fontId="2" fillId="0" borderId="20" xfId="0" applyFont="1" applyBorder="1"/>
    <xf numFmtId="0" fontId="2" fillId="0" borderId="2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2" fillId="0" borderId="7" xfId="0" applyFont="1" applyFill="1" applyBorder="1" applyAlignment="1"/>
    <xf numFmtId="0" fontId="23" fillId="6" borderId="0" xfId="0" applyFont="1" applyFill="1"/>
    <xf numFmtId="0" fontId="24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/>
    <xf numFmtId="165" fontId="0" fillId="0" borderId="2" xfId="1" applyNumberFormat="1" applyFont="1" applyFill="1" applyBorder="1"/>
    <xf numFmtId="165" fontId="0" fillId="0" borderId="4" xfId="1" applyNumberFormat="1" applyFont="1" applyFill="1" applyBorder="1"/>
    <xf numFmtId="9" fontId="2" fillId="0" borderId="23" xfId="1" applyFont="1" applyFill="1" applyBorder="1"/>
    <xf numFmtId="9" fontId="0" fillId="0" borderId="23" xfId="1" applyFont="1" applyFill="1" applyBorder="1"/>
    <xf numFmtId="9" fontId="2" fillId="0" borderId="3" xfId="1" applyFont="1" applyFill="1" applyBorder="1"/>
    <xf numFmtId="165" fontId="2" fillId="0" borderId="3" xfId="1" applyNumberFormat="1" applyFont="1" applyFill="1" applyBorder="1"/>
    <xf numFmtId="165" fontId="2" fillId="0" borderId="22" xfId="1" applyNumberFormat="1" applyFont="1" applyBorder="1"/>
    <xf numFmtId="1" fontId="0" fillId="0" borderId="0" xfId="0" applyNumberFormat="1" applyBorder="1"/>
    <xf numFmtId="9" fontId="2" fillId="0" borderId="23" xfId="1" applyFont="1" applyBorder="1"/>
    <xf numFmtId="1" fontId="0" fillId="0" borderId="22" xfId="0" applyNumberFormat="1" applyBorder="1"/>
    <xf numFmtId="0" fontId="0" fillId="0" borderId="19" xfId="0" applyBorder="1"/>
    <xf numFmtId="1" fontId="0" fillId="0" borderId="23" xfId="0" applyNumberFormat="1" applyBorder="1"/>
    <xf numFmtId="0" fontId="0" fillId="0" borderId="6" xfId="0" applyBorder="1"/>
    <xf numFmtId="0" fontId="25" fillId="7" borderId="0" xfId="0" applyFont="1" applyFill="1"/>
    <xf numFmtId="0" fontId="0" fillId="8" borderId="0" xfId="0" applyFill="1"/>
    <xf numFmtId="0" fontId="0" fillId="8" borderId="19" xfId="0" applyFill="1" applyBorder="1"/>
    <xf numFmtId="0" fontId="0" fillId="8" borderId="0" xfId="0" applyFill="1" applyBorder="1"/>
    <xf numFmtId="0" fontId="0" fillId="9" borderId="0" xfId="0" applyFill="1"/>
    <xf numFmtId="0" fontId="26" fillId="9" borderId="0" xfId="0" applyFont="1" applyFill="1"/>
    <xf numFmtId="0" fontId="23" fillId="6" borderId="1" xfId="0" applyFont="1" applyFill="1" applyBorder="1"/>
    <xf numFmtId="0" fontId="23" fillId="6" borderId="3" xfId="0" applyFont="1" applyFill="1" applyBorder="1"/>
    <xf numFmtId="0" fontId="23" fillId="6" borderId="5" xfId="0" applyFont="1" applyFill="1" applyBorder="1"/>
    <xf numFmtId="0" fontId="2" fillId="0" borderId="5" xfId="0" applyFont="1" applyBorder="1" applyAlignment="1">
      <alignment horizontal="right"/>
    </xf>
    <xf numFmtId="1" fontId="2" fillId="0" borderId="23" xfId="0" applyNumberFormat="1" applyFont="1" applyBorder="1"/>
    <xf numFmtId="0" fontId="0" fillId="0" borderId="7" xfId="0" applyBorder="1"/>
    <xf numFmtId="1" fontId="0" fillId="0" borderId="21" xfId="0" applyNumberFormat="1" applyBorder="1"/>
    <xf numFmtId="0" fontId="23" fillId="6" borderId="0" xfId="0" applyFont="1" applyFill="1" applyBorder="1"/>
    <xf numFmtId="164" fontId="0" fillId="0" borderId="3" xfId="0" applyNumberFormat="1" applyBorder="1"/>
    <xf numFmtId="15" fontId="21" fillId="3" borderId="20" xfId="0" applyNumberFormat="1" applyFont="1" applyFill="1" applyBorder="1" applyAlignment="1">
      <alignment horizontal="center" vertical="center"/>
    </xf>
    <xf numFmtId="0" fontId="21" fillId="3" borderId="20" xfId="0" applyFont="1" applyFill="1" applyBorder="1" applyAlignment="1">
      <alignment horizontal="center" vertical="center"/>
    </xf>
    <xf numFmtId="0" fontId="21" fillId="3" borderId="28" xfId="0" applyFont="1" applyFill="1" applyBorder="1" applyAlignment="1">
      <alignment horizontal="center" vertical="center"/>
    </xf>
    <xf numFmtId="0" fontId="22" fillId="3" borderId="30" xfId="3" applyFont="1" applyFill="1" applyBorder="1" applyAlignment="1">
      <alignment horizontal="center" vertical="center"/>
    </xf>
    <xf numFmtId="0" fontId="22" fillId="3" borderId="31" xfId="3" applyFont="1" applyFill="1" applyBorder="1" applyAlignment="1">
      <alignment horizontal="center" vertical="center"/>
    </xf>
    <xf numFmtId="15" fontId="21" fillId="3" borderId="25" xfId="0" applyNumberFormat="1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 vertical="center"/>
    </xf>
    <xf numFmtId="0" fontId="21" fillId="3" borderId="26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2" fontId="10" fillId="0" borderId="2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0" borderId="4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19" xfId="0" applyNumberFormat="1" applyFont="1" applyBorder="1" applyAlignment="1">
      <alignment horizontal="center" vertical="center" wrapText="1"/>
    </xf>
    <xf numFmtId="2" fontId="10" fillId="0" borderId="6" xfId="0" applyNumberFormat="1" applyFont="1" applyBorder="1" applyAlignment="1">
      <alignment horizontal="center" vertical="center" wrapText="1"/>
    </xf>
    <xf numFmtId="2" fontId="10" fillId="0" borderId="9" xfId="0" applyNumberFormat="1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</cellXfs>
  <cellStyles count="4">
    <cellStyle name="Hyperlink" xfId="3" builtinId="8"/>
    <cellStyle name="Normal" xfId="0" builtinId="0"/>
    <cellStyle name="Normal 4" xfId="2" xr:uid="{00000000-0005-0000-0000-000001000000}"/>
    <cellStyle name="Percent" xfId="1" builtinId="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7FFBE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8.xml"/><Relationship Id="rId1" Type="http://schemas.microsoft.com/office/2011/relationships/chartStyle" Target="style18.xml"/><Relationship Id="rId4" Type="http://schemas.openxmlformats.org/officeDocument/2006/relationships/chartUserShapes" Target="../drawings/drawing3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1573279624034911"/>
          <c:y val="5.0925925925925923E-2"/>
          <c:w val="0.86081973816717017"/>
          <c:h val="0.65472878390201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geirum'!$B$43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geirum'!$D$43:$AH$43</c:f>
              <c:numCache>
                <c:formatCode>0</c:formatCode>
                <c:ptCount val="31"/>
                <c:pt idx="0">
                  <c:v>760.89579249815074</c:v>
                </c:pt>
                <c:pt idx="1">
                  <c:v>738.99142268160324</c:v>
                </c:pt>
                <c:pt idx="2">
                  <c:v>818.21249844477256</c:v>
                </c:pt>
                <c:pt idx="3">
                  <c:v>875.87810960020863</c:v>
                </c:pt>
                <c:pt idx="4">
                  <c:v>859.11505895299581</c:v>
                </c:pt>
                <c:pt idx="5">
                  <c:v>922.13984174362099</c:v>
                </c:pt>
                <c:pt idx="6">
                  <c:v>942.40139838210587</c:v>
                </c:pt>
                <c:pt idx="7">
                  <c:v>928.99349188851147</c:v>
                </c:pt>
                <c:pt idx="8">
                  <c:v>914.27988352701675</c:v>
                </c:pt>
                <c:pt idx="9">
                  <c:v>897.27802179818946</c:v>
                </c:pt>
                <c:pt idx="10">
                  <c:v>892.16386065338338</c:v>
                </c:pt>
                <c:pt idx="11">
                  <c:v>735.87808605044893</c:v>
                </c:pt>
                <c:pt idx="12">
                  <c:v>833.950478970208</c:v>
                </c:pt>
                <c:pt idx="13">
                  <c:v>801.08083320841342</c:v>
                </c:pt>
                <c:pt idx="14">
                  <c:v>822.60027170637841</c:v>
                </c:pt>
                <c:pt idx="15">
                  <c:v>742.72197721357941</c:v>
                </c:pt>
                <c:pt idx="16">
                  <c:v>676.57188732731368</c:v>
                </c:pt>
                <c:pt idx="17">
                  <c:v>769.35936873164599</c:v>
                </c:pt>
                <c:pt idx="18">
                  <c:v>707.10050413221859</c:v>
                </c:pt>
                <c:pt idx="19">
                  <c:v>763.15932233045044</c:v>
                </c:pt>
                <c:pt idx="20">
                  <c:v>727.00152644784032</c:v>
                </c:pt>
                <c:pt idx="21">
                  <c:v>657.59467540912954</c:v>
                </c:pt>
                <c:pt idx="22">
                  <c:v>651.7626806736281</c:v>
                </c:pt>
                <c:pt idx="23">
                  <c:v>615.08931049159742</c:v>
                </c:pt>
                <c:pt idx="24">
                  <c:v>606.60751815421463</c:v>
                </c:pt>
                <c:pt idx="25">
                  <c:v>621.58777256356927</c:v>
                </c:pt>
                <c:pt idx="26">
                  <c:v>519.05803464372491</c:v>
                </c:pt>
                <c:pt idx="27">
                  <c:v>530.69944798604809</c:v>
                </c:pt>
                <c:pt idx="28">
                  <c:v>547.22911581175003</c:v>
                </c:pt>
                <c:pt idx="29">
                  <c:v>518.67425433113544</c:v>
                </c:pt>
                <c:pt idx="30">
                  <c:v>509.79922526073057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E5-43E0-8F2D-A1DC8A535F29}"/>
            </c:ext>
          </c:extLst>
        </c:ser>
        <c:ser>
          <c:idx val="1"/>
          <c:order val="1"/>
          <c:tx>
            <c:strRef>
              <c:f>'Losunar skipt eftir geirum'!$B$44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geirum'!$D$44:$AH$44</c:f>
              <c:numCache>
                <c:formatCode>0</c:formatCode>
                <c:ptCount val="31"/>
                <c:pt idx="0">
                  <c:v>522.58465042511421</c:v>
                </c:pt>
                <c:pt idx="1">
                  <c:v>540.78468342078986</c:v>
                </c:pt>
                <c:pt idx="2">
                  <c:v>555.09219894114506</c:v>
                </c:pt>
                <c:pt idx="3">
                  <c:v>552.08881837320655</c:v>
                </c:pt>
                <c:pt idx="4">
                  <c:v>560.0574094793501</c:v>
                </c:pt>
                <c:pt idx="5">
                  <c:v>549.97137532419492</c:v>
                </c:pt>
                <c:pt idx="6">
                  <c:v>530.59389418851993</c:v>
                </c:pt>
                <c:pt idx="7">
                  <c:v>561.99508836755672</c:v>
                </c:pt>
                <c:pt idx="8">
                  <c:v>570.4929204725355</c:v>
                </c:pt>
                <c:pt idx="9">
                  <c:v>595.9564721540313</c:v>
                </c:pt>
                <c:pt idx="10">
                  <c:v>607.68023822016789</c:v>
                </c:pt>
                <c:pt idx="11">
                  <c:v>614.25810885044325</c:v>
                </c:pt>
                <c:pt idx="12">
                  <c:v>623.06838361037956</c:v>
                </c:pt>
                <c:pt idx="13">
                  <c:v>701.77000469472694</c:v>
                </c:pt>
                <c:pt idx="14">
                  <c:v>738.13582345686405</c:v>
                </c:pt>
                <c:pt idx="15">
                  <c:v>766.17930437788948</c:v>
                </c:pt>
                <c:pt idx="16">
                  <c:v>873.54972405871774</c:v>
                </c:pt>
                <c:pt idx="17">
                  <c:v>905.10530037420756</c:v>
                </c:pt>
                <c:pt idx="18">
                  <c:v>851.6266536725808</c:v>
                </c:pt>
                <c:pt idx="19">
                  <c:v>852.43909487728388</c:v>
                </c:pt>
                <c:pt idx="20">
                  <c:v>805.2578713973711</c:v>
                </c:pt>
                <c:pt idx="21">
                  <c:v>787.12456291187209</c:v>
                </c:pt>
                <c:pt idx="22">
                  <c:v>782.06684887081167</c:v>
                </c:pt>
                <c:pt idx="23">
                  <c:v>796.71411031770538</c:v>
                </c:pt>
                <c:pt idx="24">
                  <c:v>796.15582530074153</c:v>
                </c:pt>
                <c:pt idx="25">
                  <c:v>818.89026685797296</c:v>
                </c:pt>
                <c:pt idx="26">
                  <c:v>893.80019108635565</c:v>
                </c:pt>
                <c:pt idx="27">
                  <c:v>944.00245680958312</c:v>
                </c:pt>
                <c:pt idx="28">
                  <c:v>970.17602569298879</c:v>
                </c:pt>
                <c:pt idx="29">
                  <c:v>949.75075919649328</c:v>
                </c:pt>
                <c:pt idx="30">
                  <c:v>825.1633178586693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E5-43E0-8F2D-A1DC8A535F29}"/>
            </c:ext>
          </c:extLst>
        </c:ser>
        <c:ser>
          <c:idx val="2"/>
          <c:order val="2"/>
          <c:tx>
            <c:strRef>
              <c:f>'Losunar skipt eftir geirum'!$B$47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geirum'!$D$47:$AH$47</c:f>
              <c:numCache>
                <c:formatCode>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25.392694350704996</c:v>
                </c:pt>
                <c:pt idx="30">
                  <c:v>13.162543915126664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E5-43E0-8F2D-A1DC8A535F29}"/>
            </c:ext>
          </c:extLst>
        </c:ser>
        <c:ser>
          <c:idx val="3"/>
          <c:order val="3"/>
          <c:tx>
            <c:strRef>
              <c:f>'Losunar skipt eftir geirum'!$B$45</c:f>
              <c:strCache>
                <c:ptCount val="1"/>
                <c:pt idx="0">
                  <c:v>Innanlandsflug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geirum'!$D$45:$AH$45</c:f>
              <c:numCache>
                <c:formatCode>0</c:formatCode>
                <c:ptCount val="31"/>
                <c:pt idx="0">
                  <c:v>33.622862114366669</c:v>
                </c:pt>
                <c:pt idx="1">
                  <c:v>32.230644905766667</c:v>
                </c:pt>
                <c:pt idx="2">
                  <c:v>27.248850493316663</c:v>
                </c:pt>
                <c:pt idx="3">
                  <c:v>26.453045454683334</c:v>
                </c:pt>
                <c:pt idx="4">
                  <c:v>24.607284579533335</c:v>
                </c:pt>
                <c:pt idx="5">
                  <c:v>30.270341617150002</c:v>
                </c:pt>
                <c:pt idx="6">
                  <c:v>34.321108191416663</c:v>
                </c:pt>
                <c:pt idx="7">
                  <c:v>32.153834057183339</c:v>
                </c:pt>
                <c:pt idx="8">
                  <c:v>33.804236658233336</c:v>
                </c:pt>
                <c:pt idx="9">
                  <c:v>32.367964162533333</c:v>
                </c:pt>
                <c:pt idx="10">
                  <c:v>28.48465612881667</c:v>
                </c:pt>
                <c:pt idx="11">
                  <c:v>25.04412426375</c:v>
                </c:pt>
                <c:pt idx="12">
                  <c:v>21.910791906349999</c:v>
                </c:pt>
                <c:pt idx="13">
                  <c:v>22.195534081583332</c:v>
                </c:pt>
                <c:pt idx="14">
                  <c:v>23.528089852533334</c:v>
                </c:pt>
                <c:pt idx="15">
                  <c:v>26.228953806433331</c:v>
                </c:pt>
                <c:pt idx="16">
                  <c:v>28.378269703600001</c:v>
                </c:pt>
                <c:pt idx="17">
                  <c:v>22.23928605888333</c:v>
                </c:pt>
                <c:pt idx="18">
                  <c:v>26.458680526233334</c:v>
                </c:pt>
                <c:pt idx="19">
                  <c:v>21.972687151966664</c:v>
                </c:pt>
                <c:pt idx="20">
                  <c:v>21.317660824499999</c:v>
                </c:pt>
                <c:pt idx="21">
                  <c:v>20.451965742999999</c:v>
                </c:pt>
                <c:pt idx="22">
                  <c:v>21.042528227649999</c:v>
                </c:pt>
                <c:pt idx="23">
                  <c:v>19.78315312378334</c:v>
                </c:pt>
                <c:pt idx="24">
                  <c:v>19.372631768333335</c:v>
                </c:pt>
                <c:pt idx="25">
                  <c:v>20.615904741416667</c:v>
                </c:pt>
                <c:pt idx="26">
                  <c:v>22.766787739216667</c:v>
                </c:pt>
                <c:pt idx="27">
                  <c:v>23.154047704150003</c:v>
                </c:pt>
                <c:pt idx="28">
                  <c:v>24.792599279666668</c:v>
                </c:pt>
                <c:pt idx="29">
                  <c:v>27.992335099027727</c:v>
                </c:pt>
                <c:pt idx="30">
                  <c:v>13.257687942609401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E5-43E0-8F2D-A1DC8A535F29}"/>
            </c:ext>
          </c:extLst>
        </c:ser>
        <c:ser>
          <c:idx val="4"/>
          <c:order val="4"/>
          <c:tx>
            <c:strRef>
              <c:f>'Losunar skipt eftir geirum'!$B$46</c:f>
              <c:strCache>
                <c:ptCount val="1"/>
                <c:pt idx="0">
                  <c:v>Strandsiglingar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geirum'!$D$46:$AH$46</c:f>
              <c:numCache>
                <c:formatCode>0</c:formatCode>
                <c:ptCount val="31"/>
                <c:pt idx="0">
                  <c:v>32.925421236716367</c:v>
                </c:pt>
                <c:pt idx="1">
                  <c:v>23.129881280461134</c:v>
                </c:pt>
                <c:pt idx="2">
                  <c:v>26.229639135224286</c:v>
                </c:pt>
                <c:pt idx="3">
                  <c:v>32.037065466976664</c:v>
                </c:pt>
                <c:pt idx="4">
                  <c:v>26.970039577365597</c:v>
                </c:pt>
                <c:pt idx="5">
                  <c:v>37.546341667575824</c:v>
                </c:pt>
                <c:pt idx="6">
                  <c:v>44.278979323973829</c:v>
                </c:pt>
                <c:pt idx="7">
                  <c:v>26.95754613780981</c:v>
                </c:pt>
                <c:pt idx="8">
                  <c:v>20.680658314064303</c:v>
                </c:pt>
                <c:pt idx="9">
                  <c:v>18.218597599499439</c:v>
                </c:pt>
                <c:pt idx="10">
                  <c:v>12.670157421953844</c:v>
                </c:pt>
                <c:pt idx="11">
                  <c:v>20.65527521264217</c:v>
                </c:pt>
                <c:pt idx="12">
                  <c:v>18.689181416648541</c:v>
                </c:pt>
                <c:pt idx="13">
                  <c:v>34.277993404427598</c:v>
                </c:pt>
                <c:pt idx="14">
                  <c:v>48.785423195330573</c:v>
                </c:pt>
                <c:pt idx="15">
                  <c:v>22.616445684105503</c:v>
                </c:pt>
                <c:pt idx="16">
                  <c:v>51.58975290831355</c:v>
                </c:pt>
                <c:pt idx="17">
                  <c:v>61.447708991830588</c:v>
                </c:pt>
                <c:pt idx="18">
                  <c:v>55.402838260883264</c:v>
                </c:pt>
                <c:pt idx="19">
                  <c:v>31.770951127851468</c:v>
                </c:pt>
                <c:pt idx="20">
                  <c:v>35.328266274880242</c:v>
                </c:pt>
                <c:pt idx="21">
                  <c:v>18.71402933480779</c:v>
                </c:pt>
                <c:pt idx="22">
                  <c:v>13.824797404776222</c:v>
                </c:pt>
                <c:pt idx="23">
                  <c:v>15.820879340433498</c:v>
                </c:pt>
                <c:pt idx="24">
                  <c:v>20.463389171690277</c:v>
                </c:pt>
                <c:pt idx="25">
                  <c:v>26.651070928275558</c:v>
                </c:pt>
                <c:pt idx="26">
                  <c:v>27.833580311841324</c:v>
                </c:pt>
                <c:pt idx="27">
                  <c:v>31.662441753869519</c:v>
                </c:pt>
                <c:pt idx="28">
                  <c:v>43.49585508750264</c:v>
                </c:pt>
                <c:pt idx="29">
                  <c:v>53.234439930298329</c:v>
                </c:pt>
                <c:pt idx="30">
                  <c:v>25.168119160303373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E5-43E0-8F2D-A1DC8A535F29}"/>
            </c:ext>
          </c:extLst>
        </c:ser>
        <c:ser>
          <c:idx val="5"/>
          <c:order val="5"/>
          <c:tx>
            <c:strRef>
              <c:f>'Losunar skipt eftir geirum'!$B$48</c:f>
              <c:strCache>
                <c:ptCount val="1"/>
                <c:pt idx="0">
                  <c:v>Eldsneytisbruni vegna iðnaðar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geirum'!$D$48:$AH$48</c:f>
              <c:numCache>
                <c:formatCode>0</c:formatCode>
                <c:ptCount val="31"/>
                <c:pt idx="0">
                  <c:v>238.43069293249337</c:v>
                </c:pt>
                <c:pt idx="1">
                  <c:v>167.21184336293334</c:v>
                </c:pt>
                <c:pt idx="2">
                  <c:v>230.51951122117339</c:v>
                </c:pt>
                <c:pt idx="3">
                  <c:v>249.2748539535867</c:v>
                </c:pt>
                <c:pt idx="4">
                  <c:v>228.72019294076006</c:v>
                </c:pt>
                <c:pt idx="5">
                  <c:v>216.69170753538668</c:v>
                </c:pt>
                <c:pt idx="6">
                  <c:v>263.80865714181334</c:v>
                </c:pt>
                <c:pt idx="7">
                  <c:v>302.11069965848009</c:v>
                </c:pt>
                <c:pt idx="8">
                  <c:v>272.89150002539998</c:v>
                </c:pt>
                <c:pt idx="9">
                  <c:v>280.09036463124005</c:v>
                </c:pt>
                <c:pt idx="10">
                  <c:v>226.22492916353335</c:v>
                </c:pt>
                <c:pt idx="11">
                  <c:v>263.27953223173336</c:v>
                </c:pt>
                <c:pt idx="12">
                  <c:v>279.40058302149333</c:v>
                </c:pt>
                <c:pt idx="13">
                  <c:v>258.06267266570671</c:v>
                </c:pt>
                <c:pt idx="14">
                  <c:v>220.79041643738665</c:v>
                </c:pt>
                <c:pt idx="15">
                  <c:v>185.34365590311336</c:v>
                </c:pt>
                <c:pt idx="16">
                  <c:v>186.71144118063333</c:v>
                </c:pt>
                <c:pt idx="17">
                  <c:v>184.16875969011335</c:v>
                </c:pt>
                <c:pt idx="18">
                  <c:v>160.79401500798667</c:v>
                </c:pt>
                <c:pt idx="19">
                  <c:v>116.88923605736002</c:v>
                </c:pt>
                <c:pt idx="20">
                  <c:v>84.548841954124271</c:v>
                </c:pt>
                <c:pt idx="21">
                  <c:v>98.799099041746672</c:v>
                </c:pt>
                <c:pt idx="22">
                  <c:v>83.707784018603931</c:v>
                </c:pt>
                <c:pt idx="23">
                  <c:v>74.845507050680013</c:v>
                </c:pt>
                <c:pt idx="24">
                  <c:v>31.981375175253337</c:v>
                </c:pt>
                <c:pt idx="25">
                  <c:v>61.881275438906684</c:v>
                </c:pt>
                <c:pt idx="26">
                  <c:v>60.117033536226664</c:v>
                </c:pt>
                <c:pt idx="27">
                  <c:v>31.423745513544141</c:v>
                </c:pt>
                <c:pt idx="28">
                  <c:v>38.007948458013203</c:v>
                </c:pt>
                <c:pt idx="29">
                  <c:v>28.717075227823319</c:v>
                </c:pt>
                <c:pt idx="30">
                  <c:v>31.976092092324102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E5-43E0-8F2D-A1DC8A535F29}"/>
            </c:ext>
          </c:extLst>
        </c:ser>
        <c:ser>
          <c:idx val="6"/>
          <c:order val="6"/>
          <c:tx>
            <c:strRef>
              <c:f>'Losunar skipt eftir geirum'!$B$49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geirum'!$D$49:$AH$49</c:f>
              <c:numCache>
                <c:formatCode>0</c:formatCode>
                <c:ptCount val="31"/>
                <c:pt idx="0">
                  <c:v>61.550884582816117</c:v>
                </c:pt>
                <c:pt idx="1">
                  <c:v>70.131881745696191</c:v>
                </c:pt>
                <c:pt idx="2">
                  <c:v>67.772743538415881</c:v>
                </c:pt>
                <c:pt idx="3">
                  <c:v>85.550267249028678</c:v>
                </c:pt>
                <c:pt idx="4">
                  <c:v>70.296663600793906</c:v>
                </c:pt>
                <c:pt idx="5">
                  <c:v>82.432509101723952</c:v>
                </c:pt>
                <c:pt idx="6">
                  <c:v>81.501780834587493</c:v>
                </c:pt>
                <c:pt idx="7">
                  <c:v>67.105980237284285</c:v>
                </c:pt>
                <c:pt idx="8">
                  <c:v>84.166358708856407</c:v>
                </c:pt>
                <c:pt idx="9">
                  <c:v>112.05587726144537</c:v>
                </c:pt>
                <c:pt idx="10">
                  <c:v>154.05628693131297</c:v>
                </c:pt>
                <c:pt idx="11">
                  <c:v>144.76819740379139</c:v>
                </c:pt>
                <c:pt idx="12">
                  <c:v>148.39698338423921</c:v>
                </c:pt>
                <c:pt idx="13">
                  <c:v>137.31044314633257</c:v>
                </c:pt>
                <c:pt idx="14">
                  <c:v>123.91964517268885</c:v>
                </c:pt>
                <c:pt idx="15">
                  <c:v>119.29791555191447</c:v>
                </c:pt>
                <c:pt idx="16">
                  <c:v>129.24056672281176</c:v>
                </c:pt>
                <c:pt idx="17">
                  <c:v>149.83992987683513</c:v>
                </c:pt>
                <c:pt idx="18">
                  <c:v>188.48446841169914</c:v>
                </c:pt>
                <c:pt idx="19">
                  <c:v>172.40675584137767</c:v>
                </c:pt>
                <c:pt idx="20">
                  <c:v>194.215</c:v>
                </c:pt>
                <c:pt idx="21">
                  <c:v>183.00800000000001</c:v>
                </c:pt>
                <c:pt idx="22">
                  <c:v>174.81625</c:v>
                </c:pt>
                <c:pt idx="23">
                  <c:v>176.60900000000001</c:v>
                </c:pt>
                <c:pt idx="24">
                  <c:v>186.96475000000001</c:v>
                </c:pt>
                <c:pt idx="25">
                  <c:v>167.0795</c:v>
                </c:pt>
                <c:pt idx="26">
                  <c:v>151.80460830540562</c:v>
                </c:pt>
                <c:pt idx="27">
                  <c:v>149.07774999999998</c:v>
                </c:pt>
                <c:pt idx="28">
                  <c:v>158.982</c:v>
                </c:pt>
                <c:pt idx="29">
                  <c:v>166.24161351894816</c:v>
                </c:pt>
                <c:pt idx="30">
                  <c:v>178.726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7A0-48D7-9B3F-B360B870CDD6}"/>
            </c:ext>
          </c:extLst>
        </c:ser>
        <c:ser>
          <c:idx val="7"/>
          <c:order val="7"/>
          <c:tx>
            <c:strRef>
              <c:f>'Losunar skipt eftir geirum'!$B$50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'Losunar skipt eftir geirum'!$D$42:$AH$42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geirum'!$D$50:$AH$50</c:f>
              <c:numCache>
                <c:formatCode>0</c:formatCode>
                <c:ptCount val="31"/>
                <c:pt idx="0">
                  <c:v>185.54499650433331</c:v>
                </c:pt>
                <c:pt idx="1">
                  <c:v>177.43909303013811</c:v>
                </c:pt>
                <c:pt idx="2">
                  <c:v>168.36397979888147</c:v>
                </c:pt>
                <c:pt idx="3">
                  <c:v>177.21317113390614</c:v>
                </c:pt>
                <c:pt idx="4">
                  <c:v>177.6160592651222</c:v>
                </c:pt>
                <c:pt idx="5">
                  <c:v>213.62081121326241</c:v>
                </c:pt>
                <c:pt idx="6">
                  <c:v>211.18692221214906</c:v>
                </c:pt>
                <c:pt idx="7">
                  <c:v>229.33053206586328</c:v>
                </c:pt>
                <c:pt idx="8">
                  <c:v>245.96548497703043</c:v>
                </c:pt>
                <c:pt idx="9">
                  <c:v>262.94790468339261</c:v>
                </c:pt>
                <c:pt idx="10">
                  <c:v>260.05938373247182</c:v>
                </c:pt>
                <c:pt idx="11">
                  <c:v>266.08020690661215</c:v>
                </c:pt>
                <c:pt idx="12">
                  <c:v>254.27079462994334</c:v>
                </c:pt>
                <c:pt idx="13">
                  <c:v>213.96264474131294</c:v>
                </c:pt>
                <c:pt idx="14">
                  <c:v>290.19546438300017</c:v>
                </c:pt>
                <c:pt idx="15">
                  <c:v>292.21733120042381</c:v>
                </c:pt>
                <c:pt idx="16">
                  <c:v>267.51694007289552</c:v>
                </c:pt>
                <c:pt idx="17">
                  <c:v>265.3864452098378</c:v>
                </c:pt>
                <c:pt idx="18">
                  <c:v>239.50781544610845</c:v>
                </c:pt>
                <c:pt idx="19">
                  <c:v>171.80712026407537</c:v>
                </c:pt>
                <c:pt idx="20">
                  <c:v>151.98845710409705</c:v>
                </c:pt>
                <c:pt idx="21">
                  <c:v>132.33415493908456</c:v>
                </c:pt>
                <c:pt idx="22">
                  <c:v>122.1389040877109</c:v>
                </c:pt>
                <c:pt idx="23">
                  <c:v>115.14761590081639</c:v>
                </c:pt>
                <c:pt idx="24">
                  <c:v>141.07568203429355</c:v>
                </c:pt>
                <c:pt idx="25">
                  <c:v>131.24334769055304</c:v>
                </c:pt>
                <c:pt idx="26">
                  <c:v>147.97852195731275</c:v>
                </c:pt>
                <c:pt idx="27">
                  <c:v>155.56523690880067</c:v>
                </c:pt>
                <c:pt idx="28">
                  <c:v>124.19266787033621</c:v>
                </c:pt>
                <c:pt idx="29">
                  <c:v>78.806208687365597</c:v>
                </c:pt>
                <c:pt idx="30">
                  <c:v>61.541012275977209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7A0-48D7-9B3F-B360B870C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28154431"/>
        <c:axId val="157861695"/>
      </c:barChart>
      <c:catAx>
        <c:axId val="42815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57861695"/>
        <c:crosses val="autoZero"/>
        <c:auto val="1"/>
        <c:lblAlgn val="ctr"/>
        <c:lblOffset val="100"/>
        <c:noMultiLvlLbl val="0"/>
      </c:catAx>
      <c:valAx>
        <c:axId val="157861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2815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6784155756965425E-3"/>
          <c:y val="0.83738261883931175"/>
          <c:w val="0.99277475662974157"/>
          <c:h val="0.162617381160688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202-491A-AC88-D666F160744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202-491A-AC88-D666F160744D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1771401932909656"/>
                  <c:y val="0.200193870568887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62025948103789"/>
                      <c:h val="0.29720173041894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geirum'!$B$74:$B$79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'Losunar skipt eftir geirum'!$AI$74:$AI$79</c:f>
              <c:numCache>
                <c:formatCode>0%</c:formatCode>
                <c:ptCount val="6"/>
                <c:pt idx="0">
                  <c:v>4.5061922362563578E-4</c:v>
                </c:pt>
                <c:pt idx="1">
                  <c:v>0</c:v>
                </c:pt>
                <c:pt idx="2">
                  <c:v>0.8938028355538763</c:v>
                </c:pt>
                <c:pt idx="3">
                  <c:v>3.1336499224888211E-3</c:v>
                </c:pt>
                <c:pt idx="4">
                  <c:v>9.9575342852283533E-2</c:v>
                </c:pt>
                <c:pt idx="5">
                  <c:v>3.0375524477257152E-3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6898889824168776"/>
                  <c:y val="-1.458127619368168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219001378276769"/>
                      <c:h val="0.297201633526985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geirum'!$B$102:$B$105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'Losunar skipt eftir geirum'!$AI$102:$AI$105</c:f>
              <c:numCache>
                <c:formatCode>0%</c:formatCode>
                <c:ptCount val="4"/>
                <c:pt idx="0">
                  <c:v>0.4711012284891562</c:v>
                </c:pt>
                <c:pt idx="1">
                  <c:v>0.11970725561924024</c:v>
                </c:pt>
                <c:pt idx="2">
                  <c:v>0.40032016674669185</c:v>
                </c:pt>
                <c:pt idx="3">
                  <c:v>8.8713491449117065E-3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21771401932909656"/>
                  <c:y val="0.200193870568887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62025948103789"/>
                      <c:h val="0.29720173041894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geirum'!$B$128:$B$131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'Losunar skipt eftir geirum'!$AI$128:$AI$131</c:f>
              <c:numCache>
                <c:formatCode>0%</c:formatCode>
                <c:ptCount val="4"/>
                <c:pt idx="0">
                  <c:v>0.75725758393498099</c:v>
                </c:pt>
                <c:pt idx="1">
                  <c:v>2.3697428591975676E-2</c:v>
                </c:pt>
                <c:pt idx="2">
                  <c:v>2.4463999300400815E-2</c:v>
                </c:pt>
                <c:pt idx="3">
                  <c:v>0.19458098817264238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skipt eftir skuldbindingum (án landnotkunar og skógræktar)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11672798163056498"/>
          <c:y val="0.19053661785369103"/>
          <c:w val="0.85962292820765962"/>
          <c:h val="0.5863590068468117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'Losun skipt eftir skuldbind.'!$B$49</c:f>
              <c:strCache>
                <c:ptCount val="1"/>
                <c:pt idx="0">
                  <c:v>ETS - staðbundinn iðnaður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skuldbind.'!$L$48:$AA$48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skuldbind.'!$L$49:$AA$49</c:f>
              <c:numCache>
                <c:formatCode>0</c:formatCode>
                <c:ptCount val="16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1811.5964848176577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1812.7077110196153</c:v>
                </c:pt>
                <c:pt idx="15">
                  <c:v>1780.0652566229278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1A-4BA5-B19F-FD458B84C5F7}"/>
            </c:ext>
          </c:extLst>
        </c:ser>
        <c:ser>
          <c:idx val="1"/>
          <c:order val="1"/>
          <c:tx>
            <c:strRef>
              <c:f>'Losun skipt eftir skuldbind.'!$B$51</c:f>
              <c:strCache>
                <c:ptCount val="1"/>
                <c:pt idx="0">
                  <c:v>Bein ábyrgð stjórnvalda (BÁS)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skuldbind.'!$L$48:$AA$48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skuldbind.'!$L$51:$AA$51</c:f>
              <c:numCache>
                <c:formatCode>0</c:formatCode>
                <c:ptCount val="16"/>
                <c:pt idx="0">
                  <c:v>3136.8501276705074</c:v>
                </c:pt>
                <c:pt idx="1">
                  <c:v>3264.6051406124925</c:v>
                </c:pt>
                <c:pt idx="2">
                  <c:v>3436.6696234843557</c:v>
                </c:pt>
                <c:pt idx="3">
                  <c:v>3301.076593857706</c:v>
                </c:pt>
                <c:pt idx="4">
                  <c:v>3165.0479580264819</c:v>
                </c:pt>
                <c:pt idx="5">
                  <c:v>3043.0594368218181</c:v>
                </c:pt>
                <c:pt idx="6">
                  <c:v>2937.8627231861069</c:v>
                </c:pt>
                <c:pt idx="7">
                  <c:v>2868.0010658734632</c:v>
                </c:pt>
                <c:pt idx="8">
                  <c:v>2861.5567579819685</c:v>
                </c:pt>
                <c:pt idx="9">
                  <c:v>2887.0135171837528</c:v>
                </c:pt>
                <c:pt idx="10">
                  <c:v>2914.1143386078948</c:v>
                </c:pt>
                <c:pt idx="11">
                  <c:v>2889.0731846285657</c:v>
                </c:pt>
                <c:pt idx="12">
                  <c:v>2922.5001920068416</c:v>
                </c:pt>
                <c:pt idx="13">
                  <c:v>2968.0082832335906</c:v>
                </c:pt>
                <c:pt idx="14">
                  <c:v>2872.7401395578249</c:v>
                </c:pt>
                <c:pt idx="15">
                  <c:v>2717.0815954117443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1A-4BA5-B19F-FD458B84C5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35681896"/>
        <c:axId val="835683864"/>
      </c:barChart>
      <c:catAx>
        <c:axId val="83568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3864"/>
        <c:crosses val="autoZero"/>
        <c:auto val="1"/>
        <c:lblAlgn val="ctr"/>
        <c:lblOffset val="100"/>
        <c:noMultiLvlLbl val="0"/>
      </c:catAx>
      <c:valAx>
        <c:axId val="835683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/>
                  <a:t>Losun</a:t>
                </a:r>
                <a:r>
                  <a:rPr lang="is-IS" baseline="0"/>
                  <a:t> </a:t>
                </a:r>
                <a:r>
                  <a:rPr lang="is-IS" sz="1000" b="0" i="0" u="none" strike="noStrike" baseline="0">
                    <a:effectLst/>
                  </a:rPr>
                  <a:t>gróðrhúsalofttegunda</a:t>
                </a:r>
                <a:r>
                  <a:rPr lang="is-IS" baseline="0"/>
                  <a:t> (kt CO</a:t>
                </a:r>
                <a:r>
                  <a:rPr lang="is-IS" baseline="-25000"/>
                  <a:t>2</a:t>
                </a:r>
                <a:r>
                  <a:rPr lang="is-IS" baseline="0"/>
                  <a:t>-íg.)</a:t>
                </a:r>
                <a:endParaRPr lang="is-I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835681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76814236111111"/>
          <c:y val="0.8500685185185185"/>
          <c:w val="0.5955878722232274"/>
          <c:h val="6.614629629629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Íslands sem fellur undir viðskiptakerfi ESB (ETS)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3"/>
          <c:order val="0"/>
          <c:tx>
            <c:strRef>
              <c:f>'Losun skipt eftir skuldbind.'!$B$144</c:f>
              <c:strCache>
                <c:ptCount val="1"/>
                <c:pt idx="0">
                  <c:v>Álframleiðsla (CO2 og PFC)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skuldbind.'!$L$141:$R$141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'Losun skipt eftir skuldbind.'!$L$144:$R$144</c:f>
              <c:numCache>
                <c:formatCode>0</c:formatCode>
                <c:ptCount val="7"/>
                <c:pt idx="0">
                  <c:v>1362.3519902290964</c:v>
                </c:pt>
                <c:pt idx="1">
                  <c:v>1378.5311619666813</c:v>
                </c:pt>
                <c:pt idx="2">
                  <c:v>1403.2452502183073</c:v>
                </c:pt>
                <c:pt idx="3">
                  <c:v>1363.3779257073038</c:v>
                </c:pt>
                <c:pt idx="4">
                  <c:v>1392.4342069747249</c:v>
                </c:pt>
                <c:pt idx="5">
                  <c:v>1390.2634967130271</c:v>
                </c:pt>
                <c:pt idx="6">
                  <c:v>1373.0563935459272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C-4042-A8DF-2E248FE7902F}"/>
            </c:ext>
          </c:extLst>
        </c:ser>
        <c:ser>
          <c:idx val="1"/>
          <c:order val="1"/>
          <c:tx>
            <c:strRef>
              <c:f>'Losun skipt eftir skuldbind.'!$B$143</c:f>
              <c:strCache>
                <c:ptCount val="1"/>
                <c:pt idx="0">
                  <c:v>Kísil- og kísilmálmframleiðsla (CO2)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skuldbind.'!$L$141:$R$141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'Losun skipt eftir skuldbind.'!$L$143:$R$143</c:f>
              <c:numCache>
                <c:formatCode>0</c:formatCode>
                <c:ptCount val="7"/>
                <c:pt idx="0">
                  <c:v>406.1587385957888</c:v>
                </c:pt>
                <c:pt idx="1">
                  <c:v>368.42319359483201</c:v>
                </c:pt>
                <c:pt idx="2">
                  <c:v>400.91596159685452</c:v>
                </c:pt>
                <c:pt idx="3">
                  <c:v>405.16545580981278</c:v>
                </c:pt>
                <c:pt idx="4">
                  <c:v>428.32083524965424</c:v>
                </c:pt>
                <c:pt idx="5">
                  <c:v>452.2433647004662</c:v>
                </c:pt>
                <c:pt idx="6">
                  <c:v>428.79341747368807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B9-477A-8759-16BF55F72EDF}"/>
            </c:ext>
          </c:extLst>
        </c:ser>
        <c:ser>
          <c:idx val="0"/>
          <c:order val="2"/>
          <c:tx>
            <c:strRef>
              <c:f>'Losun skipt eftir skuldbind.'!$B$142</c:f>
              <c:strCache>
                <c:ptCount val="1"/>
                <c:pt idx="0">
                  <c:v>Eldsneytisbruni, staðbundinn iðnaður (CO2)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skuldbind.'!$L$141:$R$141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'Losun skipt eftir skuldbind.'!$L$142:$R$142</c:f>
              <c:numCache>
                <c:formatCode>0</c:formatCode>
                <c:ptCount val="7"/>
                <c:pt idx="0">
                  <c:v>11.370694227316061</c:v>
                </c:pt>
                <c:pt idx="1">
                  <c:v>7.989149136368459</c:v>
                </c:pt>
                <c:pt idx="2">
                  <c:v>7.4352730024960003</c:v>
                </c:pt>
                <c:pt idx="3">
                  <c:v>12.421143917972497</c:v>
                </c:pt>
                <c:pt idx="4">
                  <c:v>10.9135797336974</c:v>
                </c:pt>
                <c:pt idx="5">
                  <c:v>12.178335297197661</c:v>
                </c:pt>
                <c:pt idx="6">
                  <c:v>10.857900000000001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9-477A-8759-16BF55F72E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25448592"/>
        <c:axId val="1025450560"/>
      </c:barChart>
      <c:catAx>
        <c:axId val="10254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50560"/>
        <c:crosses val="autoZero"/>
        <c:auto val="1"/>
        <c:lblAlgn val="ctr"/>
        <c:lblOffset val="100"/>
        <c:noMultiLvlLbl val="0"/>
      </c:catAx>
      <c:valAx>
        <c:axId val="10254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 b="0" i="0" baseline="0">
                    <a:effectLst/>
                  </a:rPr>
                  <a:t>Losun gróðrhúsalofttegunda (kt CO</a:t>
                </a:r>
                <a:r>
                  <a:rPr lang="is-IS" sz="1000" b="0" i="0" baseline="-25000">
                    <a:effectLst/>
                  </a:rPr>
                  <a:t>2</a:t>
                </a:r>
                <a:r>
                  <a:rPr lang="is-IS" sz="1000" b="0" i="0" baseline="0">
                    <a:effectLst/>
                  </a:rPr>
                  <a:t>-íg.)</a:t>
                </a:r>
                <a:endParaRPr lang="is-IS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0254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927951388888885E-2"/>
          <c:y val="0.8500685185185185"/>
          <c:w val="0.92607204482409955"/>
          <c:h val="0.117721416388874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skuldbind.'!$B$79</c:f>
              <c:strCache>
                <c:ptCount val="1"/>
                <c:pt idx="0">
                  <c:v>Orka***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skuldbind.'!$D$78:$S$78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skuldbind.'!$D$79:$S$79</c:f>
              <c:numCache>
                <c:formatCode>0</c:formatCode>
                <c:ptCount val="16"/>
                <c:pt idx="0">
                  <c:v>2097.3599606648258</c:v>
                </c:pt>
                <c:pt idx="1">
                  <c:v>2159.908069563839</c:v>
                </c:pt>
                <c:pt idx="2">
                  <c:v>2310.0352944085471</c:v>
                </c:pt>
                <c:pt idx="3">
                  <c:v>2178.0569666416836</c:v>
                </c:pt>
                <c:pt idx="4">
                  <c:v>2088.5289061112585</c:v>
                </c:pt>
                <c:pt idx="5">
                  <c:v>1976.7077382328464</c:v>
                </c:pt>
                <c:pt idx="6">
                  <c:v>1855.636915085101</c:v>
                </c:pt>
                <c:pt idx="7">
                  <c:v>1812.491489057687</c:v>
                </c:pt>
                <c:pt idx="8">
                  <c:v>1783.0229432743665</c:v>
                </c:pt>
                <c:pt idx="9">
                  <c:v>1775.423144134825</c:v>
                </c:pt>
                <c:pt idx="10">
                  <c:v>1820.0722065815316</c:v>
                </c:pt>
                <c:pt idx="11">
                  <c:v>1788.3632094654442</c:v>
                </c:pt>
                <c:pt idx="12">
                  <c:v>1831.7130893322981</c:v>
                </c:pt>
                <c:pt idx="13">
                  <c:v>1870.1146855963932</c:v>
                </c:pt>
                <c:pt idx="14">
                  <c:v>1810.1955648839182</c:v>
                </c:pt>
                <c:pt idx="15">
                  <c:v>1637.7692499442469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 skipt eftir skuldbind.'!$B$80</c:f>
              <c:strCache>
                <c:ptCount val="1"/>
                <c:pt idx="0">
                  <c:v>Iðnaður****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skuldbind.'!$D$78:$S$78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skuldbind.'!$D$80:$S$80</c:f>
              <c:numCache>
                <c:formatCode>0</c:formatCode>
                <c:ptCount val="16"/>
                <c:pt idx="0">
                  <c:v>129.96219806323745</c:v>
                </c:pt>
                <c:pt idx="1">
                  <c:v>147.38831341956302</c:v>
                </c:pt>
                <c:pt idx="2">
                  <c:v>150.74261389105141</c:v>
                </c:pt>
                <c:pt idx="3">
                  <c:v>148.22582384281122</c:v>
                </c:pt>
                <c:pt idx="4">
                  <c:v>126.38183889889706</c:v>
                </c:pt>
                <c:pt idx="5">
                  <c:v>138.47444576534804</c:v>
                </c:pt>
                <c:pt idx="6">
                  <c:v>171.94927870185643</c:v>
                </c:pt>
                <c:pt idx="7">
                  <c:v>160.28316284031075</c:v>
                </c:pt>
                <c:pt idx="8">
                  <c:v>188.3177307986025</c:v>
                </c:pt>
                <c:pt idx="9">
                  <c:v>185.79227624506461</c:v>
                </c:pt>
                <c:pt idx="10">
                  <c:v>178.36439776201041</c:v>
                </c:pt>
                <c:pt idx="11">
                  <c:v>195.87490238818896</c:v>
                </c:pt>
                <c:pt idx="12">
                  <c:v>188.04777804912305</c:v>
                </c:pt>
                <c:pt idx="13">
                  <c:v>208.97506497022573</c:v>
                </c:pt>
                <c:pt idx="14">
                  <c:v>218.04546078459134</c:v>
                </c:pt>
                <c:pt idx="15">
                  <c:v>213.96619864782087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 skipt eftir skuldbind.'!$B$81</c:f>
              <c:strCache>
                <c:ptCount val="1"/>
                <c:pt idx="0">
                  <c:v>Landbúnaður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skuldbind.'!$D$78:$S$78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skuldbind.'!$D$81:$S$81</c:f>
              <c:numCache>
                <c:formatCode>0</c:formatCode>
                <c:ptCount val="16"/>
                <c:pt idx="0">
                  <c:v>605.25910468965253</c:v>
                </c:pt>
                <c:pt idx="1">
                  <c:v>628.917308468481</c:v>
                </c:pt>
                <c:pt idx="2">
                  <c:v>644.14248854923062</c:v>
                </c:pt>
                <c:pt idx="3">
                  <c:v>659.9239288050187</c:v>
                </c:pt>
                <c:pt idx="4">
                  <c:v>647.08497049642904</c:v>
                </c:pt>
                <c:pt idx="5">
                  <c:v>631.42938721974963</c:v>
                </c:pt>
                <c:pt idx="6">
                  <c:v>631.95258187999457</c:v>
                </c:pt>
                <c:pt idx="7">
                  <c:v>635.05251386254406</c:v>
                </c:pt>
                <c:pt idx="8">
                  <c:v>620.19319086900566</c:v>
                </c:pt>
                <c:pt idx="9">
                  <c:v>665.83373689489906</c:v>
                </c:pt>
                <c:pt idx="10">
                  <c:v>654.78888677930229</c:v>
                </c:pt>
                <c:pt idx="11">
                  <c:v>656.5916143362532</c:v>
                </c:pt>
                <c:pt idx="12">
                  <c:v>657.84157048540385</c:v>
                </c:pt>
                <c:pt idx="13">
                  <c:v>634.09660858793393</c:v>
                </c:pt>
                <c:pt idx="14">
                  <c:v>621.34275972489922</c:v>
                </c:pt>
                <c:pt idx="15">
                  <c:v>618.31424627742672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 skipt eftir skuldbind.'!$B$82</c:f>
              <c:strCache>
                <c:ptCount val="1"/>
                <c:pt idx="0">
                  <c:v>Úrgangur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skuldbind.'!$D$78:$S$78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skuldbind.'!$D$82:$S$82</c:f>
              <c:numCache>
                <c:formatCode>0</c:formatCode>
                <c:ptCount val="16"/>
                <c:pt idx="0">
                  <c:v>304.26886425279139</c:v>
                </c:pt>
                <c:pt idx="1">
                  <c:v>328.39144916060894</c:v>
                </c:pt>
                <c:pt idx="2">
                  <c:v>331.74922663552525</c:v>
                </c:pt>
                <c:pt idx="3">
                  <c:v>314.86987456819281</c:v>
                </c:pt>
                <c:pt idx="4">
                  <c:v>303.05224251989711</c:v>
                </c:pt>
                <c:pt idx="5">
                  <c:v>296.44786560387439</c:v>
                </c:pt>
                <c:pt idx="6">
                  <c:v>278.32394751915484</c:v>
                </c:pt>
                <c:pt idx="7">
                  <c:v>260.17390011292048</c:v>
                </c:pt>
                <c:pt idx="8">
                  <c:v>270.02289303999356</c:v>
                </c:pt>
                <c:pt idx="9">
                  <c:v>259.96435990896543</c:v>
                </c:pt>
                <c:pt idx="10">
                  <c:v>260.88884748504995</c:v>
                </c:pt>
                <c:pt idx="11">
                  <c:v>248.24345843867917</c:v>
                </c:pt>
                <c:pt idx="12">
                  <c:v>244.89775414001599</c:v>
                </c:pt>
                <c:pt idx="13">
                  <c:v>254.82192407903756</c:v>
                </c:pt>
                <c:pt idx="14">
                  <c:v>223.156354164416</c:v>
                </c:pt>
                <c:pt idx="15">
                  <c:v>247.03190054224967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 skipt eftir skuldbind.'!$B$20</c:f>
              <c:strCache>
                <c:ptCount val="1"/>
                <c:pt idx="0">
                  <c:v>Losun frá LULUCF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skuldbind.'!$L$16:$AA$16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skuldbind.'!$L$20:$AA$20</c:f>
              <c:numCache>
                <c:formatCode>0</c:formatCode>
                <c:ptCount val="16"/>
                <c:pt idx="0">
                  <c:v>9371.7763367653297</c:v>
                </c:pt>
                <c:pt idx="1">
                  <c:v>9441.8641678834938</c:v>
                </c:pt>
                <c:pt idx="2">
                  <c:v>9454.7336387955747</c:v>
                </c:pt>
                <c:pt idx="3">
                  <c:v>9499.5432395274111</c:v>
                </c:pt>
                <c:pt idx="4">
                  <c:v>9504.4281278928083</c:v>
                </c:pt>
                <c:pt idx="5">
                  <c:v>9491.0066991828735</c:v>
                </c:pt>
                <c:pt idx="6">
                  <c:v>9492.2081962158318</c:v>
                </c:pt>
                <c:pt idx="7">
                  <c:v>9497.1499155827223</c:v>
                </c:pt>
                <c:pt idx="8">
                  <c:v>9501.6333271306739</c:v>
                </c:pt>
                <c:pt idx="9">
                  <c:v>9505.2241408920909</c:v>
                </c:pt>
                <c:pt idx="10">
                  <c:v>9506.8186241566236</c:v>
                </c:pt>
                <c:pt idx="11">
                  <c:v>9502.9974627327028</c:v>
                </c:pt>
                <c:pt idx="12">
                  <c:v>9501.9060097808142</c:v>
                </c:pt>
                <c:pt idx="13">
                  <c:v>9505.0274422615839</c:v>
                </c:pt>
                <c:pt idx="14">
                  <c:v>9510.1996547176132</c:v>
                </c:pt>
                <c:pt idx="15">
                  <c:v>9519.9915468865147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 skipt eftir skuldbind.'!$B$21</c:f>
              <c:strCache>
                <c:ptCount val="1"/>
                <c:pt idx="0">
                  <c:v>Binding LULUCF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skuldbind.'!$L$16:$AA$16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skuldbind.'!$L$21:$AA$21</c:f>
              <c:numCache>
                <c:formatCode>0</c:formatCode>
                <c:ptCount val="16"/>
                <c:pt idx="0">
                  <c:v>-139.67128520889324</c:v>
                </c:pt>
                <c:pt idx="1">
                  <c:v>-145.88153420386865</c:v>
                </c:pt>
                <c:pt idx="2">
                  <c:v>-254.01448220479699</c:v>
                </c:pt>
                <c:pt idx="3">
                  <c:v>-258.11514292860784</c:v>
                </c:pt>
                <c:pt idx="4">
                  <c:v>-271.52044029373434</c:v>
                </c:pt>
                <c:pt idx="5">
                  <c:v>-294.89535004560304</c:v>
                </c:pt>
                <c:pt idx="6">
                  <c:v>-321.9897058208474</c:v>
                </c:pt>
                <c:pt idx="7">
                  <c:v>-332.62257630613669</c:v>
                </c:pt>
                <c:pt idx="8">
                  <c:v>-351.36176735236262</c:v>
                </c:pt>
                <c:pt idx="9">
                  <c:v>-375.2514976874898</c:v>
                </c:pt>
                <c:pt idx="10">
                  <c:v>-399.70850975321451</c:v>
                </c:pt>
                <c:pt idx="11">
                  <c:v>-423.00465691908141</c:v>
                </c:pt>
                <c:pt idx="12">
                  <c:v>-461.45671141723795</c:v>
                </c:pt>
                <c:pt idx="13">
                  <c:v>-489.55145760742079</c:v>
                </c:pt>
                <c:pt idx="14">
                  <c:v>-490.08159770685745</c:v>
                </c:pt>
                <c:pt idx="15">
                  <c:v>-510.2338990374862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 skipt eftir skuldbind.'!$B$18</c:f>
              <c:strCache>
                <c:ptCount val="1"/>
                <c:pt idx="0">
                  <c:v>ETS - staðbundinn iðnaður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skuldbind.'!$L$16:$AA$16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skuldbind.'!$L$18:$AA$18</c:f>
              <c:numCache>
                <c:formatCode>0</c:formatCode>
                <c:ptCount val="16"/>
                <c:pt idx="0">
                  <c:v>855.98123812839515</c:v>
                </c:pt>
                <c:pt idx="1">
                  <c:v>1313.3229027948287</c:v>
                </c:pt>
                <c:pt idx="2">
                  <c:v>1447.9789505148212</c:v>
                </c:pt>
                <c:pt idx="3">
                  <c:v>1972.5539745126102</c:v>
                </c:pt>
                <c:pt idx="4">
                  <c:v>1782.2814525456306</c:v>
                </c:pt>
                <c:pt idx="5">
                  <c:v>1800.7247401398042</c:v>
                </c:pt>
                <c:pt idx="6">
                  <c:v>1688.3972224381973</c:v>
                </c:pt>
                <c:pt idx="7">
                  <c:v>1764.3292885955782</c:v>
                </c:pt>
                <c:pt idx="8">
                  <c:v>1779.8814230522012</c:v>
                </c:pt>
                <c:pt idx="9">
                  <c:v>1754.9435046978817</c:v>
                </c:pt>
                <c:pt idx="10">
                  <c:v>1811.5964848176577</c:v>
                </c:pt>
                <c:pt idx="11">
                  <c:v>1780.9645254350892</c:v>
                </c:pt>
                <c:pt idx="12">
                  <c:v>1831.6686219580765</c:v>
                </c:pt>
                <c:pt idx="13">
                  <c:v>1854.6851967106909</c:v>
                </c:pt>
                <c:pt idx="14">
                  <c:v>1812.7077110196153</c:v>
                </c:pt>
                <c:pt idx="15">
                  <c:v>1780.0652566229278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 skipt eftir skuldbind.'!$B$17</c:f>
              <c:strCache>
                <c:ptCount val="1"/>
                <c:pt idx="0">
                  <c:v>Bein ábyrgð stjórnvalda (BÁS)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skuldbind.'!$L$16:$AA$16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skuldbind.'!$L$17:$AA$17</c:f>
              <c:numCache>
                <c:formatCode>0</c:formatCode>
                <c:ptCount val="16"/>
                <c:pt idx="0">
                  <c:v>3136.8501276705074</c:v>
                </c:pt>
                <c:pt idx="1">
                  <c:v>3264.6051406124925</c:v>
                </c:pt>
                <c:pt idx="2">
                  <c:v>3436.6696234843557</c:v>
                </c:pt>
                <c:pt idx="3">
                  <c:v>3301.076593857706</c:v>
                </c:pt>
                <c:pt idx="4">
                  <c:v>3165.0479580264819</c:v>
                </c:pt>
                <c:pt idx="5">
                  <c:v>3043.0594368218181</c:v>
                </c:pt>
                <c:pt idx="6">
                  <c:v>2937.8627231861069</c:v>
                </c:pt>
                <c:pt idx="7">
                  <c:v>2868.0010658734632</c:v>
                </c:pt>
                <c:pt idx="8">
                  <c:v>2861.5567579819685</c:v>
                </c:pt>
                <c:pt idx="9">
                  <c:v>2887.0135171837528</c:v>
                </c:pt>
                <c:pt idx="10">
                  <c:v>2914.1143386078948</c:v>
                </c:pt>
                <c:pt idx="11">
                  <c:v>2889.0731846285657</c:v>
                </c:pt>
                <c:pt idx="12">
                  <c:v>2922.5001920068416</c:v>
                </c:pt>
                <c:pt idx="13">
                  <c:v>2968.0082832335906</c:v>
                </c:pt>
                <c:pt idx="14">
                  <c:v>2872.7401395578249</c:v>
                </c:pt>
                <c:pt idx="15">
                  <c:v>2717.0815954117443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skuldbind.'!$D$201:$AC$201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skuldbind.'!$D$83:$S$83</c:f>
              <c:numCache>
                <c:formatCode>0</c:formatCode>
                <c:ptCount val="16"/>
                <c:pt idx="0">
                  <c:v>3136.8501276705069</c:v>
                </c:pt>
                <c:pt idx="1">
                  <c:v>3264.6051406124921</c:v>
                </c:pt>
                <c:pt idx="2">
                  <c:v>3436.6696234843544</c:v>
                </c:pt>
                <c:pt idx="3">
                  <c:v>3301.0765938577065</c:v>
                </c:pt>
                <c:pt idx="4">
                  <c:v>3165.0479580264814</c:v>
                </c:pt>
                <c:pt idx="5">
                  <c:v>3043.0594368218185</c:v>
                </c:pt>
                <c:pt idx="6">
                  <c:v>2937.8627231861069</c:v>
                </c:pt>
                <c:pt idx="7">
                  <c:v>2868.0010658734623</c:v>
                </c:pt>
                <c:pt idx="8">
                  <c:v>2861.5567579819681</c:v>
                </c:pt>
                <c:pt idx="9">
                  <c:v>2887.0135171837542</c:v>
                </c:pt>
                <c:pt idx="10">
                  <c:v>2914.1143386078943</c:v>
                </c:pt>
                <c:pt idx="11">
                  <c:v>2889.0731846285657</c:v>
                </c:pt>
                <c:pt idx="12">
                  <c:v>2922.5001920068407</c:v>
                </c:pt>
                <c:pt idx="13">
                  <c:v>2968.0082832335906</c:v>
                </c:pt>
                <c:pt idx="14">
                  <c:v>2872.7401395578249</c:v>
                </c:pt>
                <c:pt idx="15">
                  <c:v>2717.0815954117443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v>Markmið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 skipt eftir skuldbind.'!$D$201:$AC$201</c:f>
              <c:numCache>
                <c:formatCode>General</c:formatCode>
                <c:ptCount val="2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  <c:pt idx="19">
                  <c:v>2024</c:v>
                </c:pt>
                <c:pt idx="20">
                  <c:v>2025</c:v>
                </c:pt>
                <c:pt idx="21">
                  <c:v>2026</c:v>
                </c:pt>
                <c:pt idx="22">
                  <c:v>2027</c:v>
                </c:pt>
                <c:pt idx="23">
                  <c:v>2028</c:v>
                </c:pt>
                <c:pt idx="24">
                  <c:v>2029</c:v>
                </c:pt>
                <c:pt idx="25">
                  <c:v>2030</c:v>
                </c:pt>
              </c:numCache>
            </c:numRef>
          </c:cat>
          <c:val>
            <c:numRef>
              <c:f>'Losun skipt eftir skuldbind.'!$D$202:$AC$202</c:f>
              <c:numCache>
                <c:formatCode>General</c:formatCode>
                <c:ptCount val="26"/>
                <c:pt idx="25" formatCode="0">
                  <c:v>2227.1635906460597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  <c:userShapes r:id="rId4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Losun sem fellur undir beina ábyrgð stjórnvalda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stacked"/>
        <c:varyColors val="0"/>
        <c:ser>
          <c:idx val="4"/>
          <c:order val="0"/>
          <c:tx>
            <c:strRef>
              <c:f>'Losun skipt eftir skuldbind.'!$B$109</c:f>
              <c:strCache>
                <c:ptCount val="1"/>
                <c:pt idx="0">
                  <c:v>Vegasamgöngur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skuldbind.'!$D$109:$S$109</c:f>
              <c:numCache>
                <c:formatCode>0</c:formatCode>
                <c:ptCount val="16"/>
                <c:pt idx="0">
                  <c:v>766.17930437788948</c:v>
                </c:pt>
                <c:pt idx="1">
                  <c:v>873.54972405871774</c:v>
                </c:pt>
                <c:pt idx="2">
                  <c:v>905.10530037420756</c:v>
                </c:pt>
                <c:pt idx="3">
                  <c:v>851.6266536725808</c:v>
                </c:pt>
                <c:pt idx="4">
                  <c:v>852.43909487728388</c:v>
                </c:pt>
                <c:pt idx="5">
                  <c:v>805.2578713973711</c:v>
                </c:pt>
                <c:pt idx="6">
                  <c:v>787.12456291187209</c:v>
                </c:pt>
                <c:pt idx="7">
                  <c:v>782.06684887081167</c:v>
                </c:pt>
                <c:pt idx="8">
                  <c:v>796.71411031770538</c:v>
                </c:pt>
                <c:pt idx="9">
                  <c:v>796.15582530074153</c:v>
                </c:pt>
                <c:pt idx="10">
                  <c:v>818.89026685797296</c:v>
                </c:pt>
                <c:pt idx="11">
                  <c:v>893.80019108635565</c:v>
                </c:pt>
                <c:pt idx="12">
                  <c:v>944.00245680958312</c:v>
                </c:pt>
                <c:pt idx="13">
                  <c:v>970.17602569298879</c:v>
                </c:pt>
                <c:pt idx="14">
                  <c:v>949.75075919649328</c:v>
                </c:pt>
                <c:pt idx="15">
                  <c:v>825.1633178586693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79B-4A44-885E-1B8A8ED57198}"/>
            </c:ext>
          </c:extLst>
        </c:ser>
        <c:ser>
          <c:idx val="0"/>
          <c:order val="1"/>
          <c:tx>
            <c:strRef>
              <c:f>'Losun skipt eftir skuldbind.'!$B$110</c:f>
              <c:strCache>
                <c:ptCount val="1"/>
                <c:pt idx="0">
                  <c:v>Fiskiskip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skuldbind.'!$D$110:$S$110</c:f>
              <c:numCache>
                <c:formatCode>0</c:formatCode>
                <c:ptCount val="16"/>
                <c:pt idx="0">
                  <c:v>742.72197721357941</c:v>
                </c:pt>
                <c:pt idx="1">
                  <c:v>676.57188732731368</c:v>
                </c:pt>
                <c:pt idx="2">
                  <c:v>769.35936873164599</c:v>
                </c:pt>
                <c:pt idx="3">
                  <c:v>707.10050413221859</c:v>
                </c:pt>
                <c:pt idx="4">
                  <c:v>763.15932233045044</c:v>
                </c:pt>
                <c:pt idx="5">
                  <c:v>727.00152644784032</c:v>
                </c:pt>
                <c:pt idx="6">
                  <c:v>657.59467540912954</c:v>
                </c:pt>
                <c:pt idx="7">
                  <c:v>651.7626806736281</c:v>
                </c:pt>
                <c:pt idx="8">
                  <c:v>615.08931049159742</c:v>
                </c:pt>
                <c:pt idx="9">
                  <c:v>606.60751815421463</c:v>
                </c:pt>
                <c:pt idx="10">
                  <c:v>621.58777256356927</c:v>
                </c:pt>
                <c:pt idx="11">
                  <c:v>519.05803464372491</c:v>
                </c:pt>
                <c:pt idx="12">
                  <c:v>530.69944798604809</c:v>
                </c:pt>
                <c:pt idx="13">
                  <c:v>547.22911581175003</c:v>
                </c:pt>
                <c:pt idx="14">
                  <c:v>518.67425433113544</c:v>
                </c:pt>
                <c:pt idx="15">
                  <c:v>509.79922526073057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79B-4A44-885E-1B8A8ED57198}"/>
            </c:ext>
          </c:extLst>
        </c:ser>
        <c:ser>
          <c:idx val="1"/>
          <c:order val="2"/>
          <c:tx>
            <c:strRef>
              <c:f>'Losun skipt eftir skuldbind.'!$B$111</c:f>
              <c:strCache>
                <c:ptCount val="1"/>
                <c:pt idx="0">
                  <c:v>Nytjajarðvegur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skuldbind.'!$D$111:$S$111</c:f>
              <c:numCache>
                <c:formatCode>0</c:formatCode>
                <c:ptCount val="16"/>
                <c:pt idx="0">
                  <c:v>238.2702998087679</c:v>
                </c:pt>
                <c:pt idx="1">
                  <c:v>254.8324607179257</c:v>
                </c:pt>
                <c:pt idx="2">
                  <c:v>265.38378977632391</c:v>
                </c:pt>
                <c:pt idx="3">
                  <c:v>274.80122095915783</c:v>
                </c:pt>
                <c:pt idx="4">
                  <c:v>258.00646168003118</c:v>
                </c:pt>
                <c:pt idx="5">
                  <c:v>250.33613863984118</c:v>
                </c:pt>
                <c:pt idx="6">
                  <c:v>248.97733889847825</c:v>
                </c:pt>
                <c:pt idx="7">
                  <c:v>257.016410688652</c:v>
                </c:pt>
                <c:pt idx="8">
                  <c:v>252.08182420259635</c:v>
                </c:pt>
                <c:pt idx="9">
                  <c:v>274.03377814985527</c:v>
                </c:pt>
                <c:pt idx="10">
                  <c:v>258.29216548819812</c:v>
                </c:pt>
                <c:pt idx="11">
                  <c:v>255.01869988812734</c:v>
                </c:pt>
                <c:pt idx="12">
                  <c:v>265.27513677623853</c:v>
                </c:pt>
                <c:pt idx="13">
                  <c:v>252.7139410171043</c:v>
                </c:pt>
                <c:pt idx="14">
                  <c:v>243.24214163488236</c:v>
                </c:pt>
                <c:pt idx="15">
                  <c:v>247.52366217163456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79B-4A44-885E-1B8A8ED57198}"/>
            </c:ext>
          </c:extLst>
        </c:ser>
        <c:ser>
          <c:idx val="2"/>
          <c:order val="3"/>
          <c:tx>
            <c:strRef>
              <c:f>'Losun skipt eftir skuldbind.'!$B$112</c:f>
              <c:strCache>
                <c:ptCount val="1"/>
                <c:pt idx="0">
                  <c:v>Urðun úrgangs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skuldbind.'!$D$112:$S$112</c:f>
              <c:numCache>
                <c:formatCode>0</c:formatCode>
                <c:ptCount val="16"/>
                <c:pt idx="0">
                  <c:v>234.37921196633101</c:v>
                </c:pt>
                <c:pt idx="1">
                  <c:v>265.32269581775853</c:v>
                </c:pt>
                <c:pt idx="2">
                  <c:v>262.41508077476391</c:v>
                </c:pt>
                <c:pt idx="3">
                  <c:v>252.08197955104674</c:v>
                </c:pt>
                <c:pt idx="4">
                  <c:v>242.79421898440251</c:v>
                </c:pt>
                <c:pt idx="5">
                  <c:v>242.68989381530926</c:v>
                </c:pt>
                <c:pt idx="6">
                  <c:v>221.37354613052207</c:v>
                </c:pt>
                <c:pt idx="7">
                  <c:v>195.92564616445776</c:v>
                </c:pt>
                <c:pt idx="8">
                  <c:v>208.1074537581577</c:v>
                </c:pt>
                <c:pt idx="9">
                  <c:v>204.58904049232558</c:v>
                </c:pt>
                <c:pt idx="10">
                  <c:v>200.14798023607082</c:v>
                </c:pt>
                <c:pt idx="11">
                  <c:v>191.97150498230337</c:v>
                </c:pt>
                <c:pt idx="12">
                  <c:v>184.80485083694774</c:v>
                </c:pt>
                <c:pt idx="13">
                  <c:v>192.83175217185243</c:v>
                </c:pt>
                <c:pt idx="14">
                  <c:v>161.84510288557595</c:v>
                </c:pt>
                <c:pt idx="15">
                  <c:v>187.06678015949052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79B-4A44-885E-1B8A8ED57198}"/>
            </c:ext>
          </c:extLst>
        </c:ser>
        <c:ser>
          <c:idx val="3"/>
          <c:order val="4"/>
          <c:tx>
            <c:strRef>
              <c:f>'Losun skipt eftir skuldbind.'!$B$113</c:f>
              <c:strCache>
                <c:ptCount val="1"/>
                <c:pt idx="0">
                  <c:v>Kælibúnaður (F-gös)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skuldbind.'!$D$113:$S$113</c:f>
              <c:numCache>
                <c:formatCode>0</c:formatCode>
                <c:ptCount val="16"/>
                <c:pt idx="0">
                  <c:v>58.461784996185152</c:v>
                </c:pt>
                <c:pt idx="1">
                  <c:v>67.622713642634181</c:v>
                </c:pt>
                <c:pt idx="2">
                  <c:v>68.39350406063582</c:v>
                </c:pt>
                <c:pt idx="3">
                  <c:v>70.009216490759272</c:v>
                </c:pt>
                <c:pt idx="4">
                  <c:v>83.18130058940811</c:v>
                </c:pt>
                <c:pt idx="5">
                  <c:v>111.3230464650436</c:v>
                </c:pt>
                <c:pt idx="6">
                  <c:v>136.26094598658503</c:v>
                </c:pt>
                <c:pt idx="7">
                  <c:v>141.7354535795802</c:v>
                </c:pt>
                <c:pt idx="8">
                  <c:v>172.325525548287</c:v>
                </c:pt>
                <c:pt idx="9">
                  <c:v>170.28246172003213</c:v>
                </c:pt>
                <c:pt idx="10">
                  <c:v>163.33754734965646</c:v>
                </c:pt>
                <c:pt idx="11">
                  <c:v>181.26564555654693</c:v>
                </c:pt>
                <c:pt idx="12">
                  <c:v>172.7906188888727</c:v>
                </c:pt>
                <c:pt idx="13">
                  <c:v>191.33548256405777</c:v>
                </c:pt>
                <c:pt idx="14">
                  <c:v>202.69101206311976</c:v>
                </c:pt>
                <c:pt idx="15">
                  <c:v>197.77180722763285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79B-4A44-885E-1B8A8ED57198}"/>
            </c:ext>
          </c:extLst>
        </c:ser>
        <c:ser>
          <c:idx val="5"/>
          <c:order val="5"/>
          <c:tx>
            <c:strRef>
              <c:f>'Losun skipt eftir skuldbind.'!$B$114</c:f>
              <c:strCache>
                <c:ptCount val="1"/>
                <c:pt idx="0">
                  <c:v>Jarðvarmavirkjanir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skuldbind.'!$D$114:$S$114</c:f>
              <c:numCache>
                <c:formatCode>0</c:formatCode>
                <c:ptCount val="16"/>
                <c:pt idx="0">
                  <c:v>119.29791555191447</c:v>
                </c:pt>
                <c:pt idx="1">
                  <c:v>129.24056672281176</c:v>
                </c:pt>
                <c:pt idx="2">
                  <c:v>149.83992987683513</c:v>
                </c:pt>
                <c:pt idx="3">
                  <c:v>188.48446841169914</c:v>
                </c:pt>
                <c:pt idx="4">
                  <c:v>172.40675584137767</c:v>
                </c:pt>
                <c:pt idx="5">
                  <c:v>194.215</c:v>
                </c:pt>
                <c:pt idx="6">
                  <c:v>183.00800000000001</c:v>
                </c:pt>
                <c:pt idx="7">
                  <c:v>174.81625</c:v>
                </c:pt>
                <c:pt idx="8">
                  <c:v>176.60900000000001</c:v>
                </c:pt>
                <c:pt idx="9">
                  <c:v>186.96475000000001</c:v>
                </c:pt>
                <c:pt idx="10">
                  <c:v>167.0795</c:v>
                </c:pt>
                <c:pt idx="11">
                  <c:v>151.80460830540562</c:v>
                </c:pt>
                <c:pt idx="12">
                  <c:v>149.07774999999998</c:v>
                </c:pt>
                <c:pt idx="13">
                  <c:v>158.982</c:v>
                </c:pt>
                <c:pt idx="14">
                  <c:v>166.24161351894816</c:v>
                </c:pt>
                <c:pt idx="15">
                  <c:v>178.726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79B-4A44-885E-1B8A8ED57198}"/>
            </c:ext>
          </c:extLst>
        </c:ser>
        <c:ser>
          <c:idx val="6"/>
          <c:order val="6"/>
          <c:tx>
            <c:strRef>
              <c:f>'Losun skipt eftir skuldbind.'!$B$115</c:f>
              <c:strCache>
                <c:ptCount val="1"/>
                <c:pt idx="0">
                  <c:v>Iðragerjun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skuldbind.'!$D$115:$S$115</c:f>
              <c:numCache>
                <c:formatCode>0</c:formatCode>
                <c:ptCount val="16"/>
                <c:pt idx="0">
                  <c:v>289.029125974507</c:v>
                </c:pt>
                <c:pt idx="1">
                  <c:v>294.56448094597323</c:v>
                </c:pt>
                <c:pt idx="2">
                  <c:v>298.84221730153519</c:v>
                </c:pt>
                <c:pt idx="3">
                  <c:v>301.85389401360175</c:v>
                </c:pt>
                <c:pt idx="4">
                  <c:v>306.13893784340803</c:v>
                </c:pt>
                <c:pt idx="5">
                  <c:v>303.06097745823894</c:v>
                </c:pt>
                <c:pt idx="6">
                  <c:v>302.58864287651352</c:v>
                </c:pt>
                <c:pt idx="7">
                  <c:v>299.5834893503233</c:v>
                </c:pt>
                <c:pt idx="8">
                  <c:v>292.90111443242057</c:v>
                </c:pt>
                <c:pt idx="9">
                  <c:v>311.3759832623777</c:v>
                </c:pt>
                <c:pt idx="10">
                  <c:v>313.84037718829347</c:v>
                </c:pt>
                <c:pt idx="11">
                  <c:v>318.06075528189569</c:v>
                </c:pt>
                <c:pt idx="12">
                  <c:v>311.00770452994306</c:v>
                </c:pt>
                <c:pt idx="13">
                  <c:v>301.09637776279374</c:v>
                </c:pt>
                <c:pt idx="14">
                  <c:v>296.6605146457685</c:v>
                </c:pt>
                <c:pt idx="15">
                  <c:v>291.28860101364239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79B-4A44-885E-1B8A8ED57198}"/>
            </c:ext>
          </c:extLst>
        </c:ser>
        <c:ser>
          <c:idx val="7"/>
          <c:order val="7"/>
          <c:tx>
            <c:strRef>
              <c:f>'Losun skipt eftir skuldbind.'!$B$116</c:f>
              <c:strCache>
                <c:ptCount val="1"/>
                <c:pt idx="0">
                  <c:v>Vélar og tæki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skuldbind.'!$D$116:$S$116</c:f>
              <c:numCache>
                <c:formatCode>0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25.392694350704996</c:v>
                </c:pt>
                <c:pt idx="15">
                  <c:v>13.162543915126664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9B-4A44-885E-1B8A8ED57198}"/>
            </c:ext>
          </c:extLst>
        </c:ser>
        <c:ser>
          <c:idx val="8"/>
          <c:order val="8"/>
          <c:tx>
            <c:strRef>
              <c:f>'Losun skipt eftir skuldbind.'!$B$117</c:f>
              <c:strCache>
                <c:ptCount val="1"/>
                <c:pt idx="0">
                  <c:v>Annað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'Losun skipt eftir skuldbind.'!$D$108:$S$108</c:f>
              <c:numCache>
                <c:formatCode>General</c:formatCode>
                <c:ptCount val="16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</c:numCache>
            </c:numRef>
          </c:cat>
          <c:val>
            <c:numRef>
              <c:f>'Losun skipt eftir skuldbind.'!$D$117:$S$117</c:f>
              <c:numCache>
                <c:formatCode>0</c:formatCode>
                <c:ptCount val="16"/>
                <c:pt idx="0">
                  <c:v>688.51050778133276</c:v>
                </c:pt>
                <c:pt idx="1">
                  <c:v>702.90061137935754</c:v>
                </c:pt>
                <c:pt idx="2">
                  <c:v>717.33043258840735</c:v>
                </c:pt>
                <c:pt idx="3">
                  <c:v>655.11865662664195</c:v>
                </c:pt>
                <c:pt idx="4">
                  <c:v>486.92186588011964</c:v>
                </c:pt>
                <c:pt idx="5">
                  <c:v>409.17498259817376</c:v>
                </c:pt>
                <c:pt idx="6">
                  <c:v>400.93501097300668</c:v>
                </c:pt>
                <c:pt idx="7">
                  <c:v>365.09428654600924</c:v>
                </c:pt>
                <c:pt idx="8">
                  <c:v>347.72841923120359</c:v>
                </c:pt>
                <c:pt idx="9">
                  <c:v>337.00416010420713</c:v>
                </c:pt>
                <c:pt idx="10">
                  <c:v>370.9387289241331</c:v>
                </c:pt>
                <c:pt idx="11">
                  <c:v>378.09374488420644</c:v>
                </c:pt>
                <c:pt idx="12">
                  <c:v>364.8422261792075</c:v>
                </c:pt>
                <c:pt idx="13">
                  <c:v>353.64358821304313</c:v>
                </c:pt>
                <c:pt idx="14">
                  <c:v>308.24204693119646</c:v>
                </c:pt>
                <c:pt idx="15">
                  <c:v>266.57965780481754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79B-4A44-885E-1B8A8ED57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9525" cap="flat" cmpd="sng" algn="ctr">
              <a:solidFill>
                <a:schemeClr val="tx1">
                  <a:lumMod val="35000"/>
                  <a:lumOff val="65000"/>
                </a:schemeClr>
              </a:solidFill>
              <a:prstDash val="sysDash"/>
              <a:round/>
            </a:ln>
            <a:effectLst/>
          </c:spPr>
        </c:serLines>
        <c:axId val="751641352"/>
        <c:axId val="751641024"/>
      </c:barChart>
      <c:catAx>
        <c:axId val="75164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024"/>
        <c:crosses val="autoZero"/>
        <c:auto val="1"/>
        <c:lblAlgn val="ctr"/>
        <c:lblOffset val="100"/>
        <c:noMultiLvlLbl val="0"/>
      </c:catAx>
      <c:valAx>
        <c:axId val="75164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s-IS" sz="1000"/>
                  <a:t>Losun gróðrhúsalofttegunda (kt CO</a:t>
                </a:r>
                <a:r>
                  <a:rPr lang="is-IS" sz="1000" baseline="-25000"/>
                  <a:t>2</a:t>
                </a:r>
                <a:r>
                  <a:rPr lang="is-IS" sz="1000"/>
                  <a:t>-íg.)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75164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0701001690630361E-2"/>
          <c:y val="0.7998900111360866"/>
          <c:w val="0.9141838190910162"/>
          <c:h val="0.178329449804146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2000"/>
              <a:t>Losun Íslands 2020</a:t>
            </a:r>
          </a:p>
        </c:rich>
      </c:tx>
      <c:layout>
        <c:manualLayout>
          <c:xMode val="edge"/>
          <c:yMode val="edge"/>
          <c:x val="0.40348438207241677"/>
          <c:y val="1.7259976470257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8756706849696884"/>
          <c:y val="0.11057574479516577"/>
          <c:w val="0.42163623905418895"/>
          <c:h val="0.82234976685441219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rgbClr val="ED7D3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8.1450996873124008E-3"/>
                  <c:y val="1.971533270303462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1.6304155334057564E-2"/>
                  <c:y val="-2.33186359272980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62025948103789"/>
                      <c:h val="0.29720173041894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1.9536440120211558E-2"/>
                  <c:y val="-4.748124393239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1975697599733568"/>
                  <c:y val="-7.653531114844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Kökurit!$C$28:$C$31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Kökurit!$E$28:$E$31</c:f>
              <c:numCache>
                <c:formatCode>0</c:formatCode>
                <c:ptCount val="4"/>
                <c:pt idx="0">
                  <c:v>1658.7939985057405</c:v>
                </c:pt>
                <c:pt idx="1">
                  <c:v>1986.1524104518551</c:v>
                </c:pt>
                <c:pt idx="2">
                  <c:v>618.31424627742672</c:v>
                </c:pt>
                <c:pt idx="3">
                  <c:v>247.03190054224967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geirum'!$B$74</c:f>
              <c:strCache>
                <c:ptCount val="1"/>
                <c:pt idx="0">
                  <c:v>Steinefnaiðnaður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geirum'!$D$74:$AH$74</c:f>
              <c:numCache>
                <c:formatCode>0.0</c:formatCode>
                <c:ptCount val="31"/>
                <c:pt idx="0">
                  <c:v>52.256339687250005</c:v>
                </c:pt>
                <c:pt idx="1">
                  <c:v>48.627777945875003</c:v>
                </c:pt>
                <c:pt idx="2">
                  <c:v>45.670125973499999</c:v>
                </c:pt>
                <c:pt idx="3">
                  <c:v>39.654677162187504</c:v>
                </c:pt>
                <c:pt idx="4">
                  <c:v>37.353068341499998</c:v>
                </c:pt>
                <c:pt idx="5">
                  <c:v>37.842061164624994</c:v>
                </c:pt>
                <c:pt idx="6">
                  <c:v>41.7556405603125</c:v>
                </c:pt>
                <c:pt idx="7">
                  <c:v>46.519068504062503</c:v>
                </c:pt>
                <c:pt idx="8">
                  <c:v>54.358745967249995</c:v>
                </c:pt>
                <c:pt idx="9">
                  <c:v>61.405246905937496</c:v>
                </c:pt>
                <c:pt idx="10">
                  <c:v>65.449830021950007</c:v>
                </c:pt>
                <c:pt idx="11">
                  <c:v>58.659445362749992</c:v>
                </c:pt>
                <c:pt idx="12">
                  <c:v>39.313677956749999</c:v>
                </c:pt>
                <c:pt idx="13">
                  <c:v>32.975809699750002</c:v>
                </c:pt>
                <c:pt idx="14">
                  <c:v>50.813966560749996</c:v>
                </c:pt>
                <c:pt idx="15">
                  <c:v>54.981288890000009</c:v>
                </c:pt>
                <c:pt idx="16">
                  <c:v>62.168088455000003</c:v>
                </c:pt>
                <c:pt idx="17">
                  <c:v>64.331651867560012</c:v>
                </c:pt>
                <c:pt idx="18">
                  <c:v>61.804693555000007</c:v>
                </c:pt>
                <c:pt idx="19">
                  <c:v>28.685283075320005</c:v>
                </c:pt>
                <c:pt idx="20">
                  <c:v>10.399972692080002</c:v>
                </c:pt>
                <c:pt idx="21">
                  <c:v>20.143580462280006</c:v>
                </c:pt>
                <c:pt idx="22">
                  <c:v>0.50936247647999999</c:v>
                </c:pt>
                <c:pt idx="23">
                  <c:v>0.55272388644000003</c:v>
                </c:pt>
                <c:pt idx="24">
                  <c:v>0.54749451240000002</c:v>
                </c:pt>
                <c:pt idx="25">
                  <c:v>0.71654013156000007</c:v>
                </c:pt>
                <c:pt idx="26">
                  <c:v>0.77397152472000008</c:v>
                </c:pt>
                <c:pt idx="27">
                  <c:v>0.90232273404000007</c:v>
                </c:pt>
                <c:pt idx="28">
                  <c:v>0.90521219079999993</c:v>
                </c:pt>
                <c:pt idx="29">
                  <c:v>0.95699099012000011</c:v>
                </c:pt>
                <c:pt idx="30">
                  <c:v>0.89499845720000004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geirum'!$B$75</c:f>
              <c:strCache>
                <c:ptCount val="1"/>
                <c:pt idx="0">
                  <c:v>Efnaiðnaður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geirum'!$D$75:$AH$75</c:f>
              <c:numCache>
                <c:formatCode>0.0</c:formatCode>
                <c:ptCount val="31"/>
                <c:pt idx="0">
                  <c:v>46.848301886792456</c:v>
                </c:pt>
                <c:pt idx="1">
                  <c:v>45.310981132075469</c:v>
                </c:pt>
                <c:pt idx="2">
                  <c:v>40.483622641509434</c:v>
                </c:pt>
                <c:pt idx="3">
                  <c:v>42.557999999999993</c:v>
                </c:pt>
                <c:pt idx="4">
                  <c:v>42.966415094339617</c:v>
                </c:pt>
                <c:pt idx="5">
                  <c:v>40.98335849056604</c:v>
                </c:pt>
                <c:pt idx="6">
                  <c:v>47.783811320754715</c:v>
                </c:pt>
                <c:pt idx="7">
                  <c:v>39.949818867924527</c:v>
                </c:pt>
                <c:pt idx="8">
                  <c:v>34.845215094339622</c:v>
                </c:pt>
                <c:pt idx="9">
                  <c:v>35.20705283018868</c:v>
                </c:pt>
                <c:pt idx="10">
                  <c:v>18.317007547169812</c:v>
                </c:pt>
                <c:pt idx="11">
                  <c:v>16.017271698113209</c:v>
                </c:pt>
                <c:pt idx="12">
                  <c:v>0.45369811320754716</c:v>
                </c:pt>
                <c:pt idx="13">
                  <c:v>0.47860377358490563</c:v>
                </c:pt>
                <c:pt idx="14">
                  <c:v>0.38885584464161987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geirum'!$B$76</c:f>
              <c:strCache>
                <c:ptCount val="1"/>
                <c:pt idx="0">
                  <c:v>Málmiðnaður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geirum'!$D$76:$AH$76</c:f>
              <c:numCache>
                <c:formatCode>0.0</c:formatCode>
                <c:ptCount val="31"/>
                <c:pt idx="0">
                  <c:v>844.21849272093868</c:v>
                </c:pt>
                <c:pt idx="1">
                  <c:v>729.28925317455264</c:v>
                </c:pt>
                <c:pt idx="2">
                  <c:v>507.94252052105696</c:v>
                </c:pt>
                <c:pt idx="3">
                  <c:v>468.19597389360285</c:v>
                </c:pt>
                <c:pt idx="4">
                  <c:v>435.82249082353007</c:v>
                </c:pt>
                <c:pt idx="5">
                  <c:v>469.08058151145946</c:v>
                </c:pt>
                <c:pt idx="6">
                  <c:v>424.9302712224794</c:v>
                </c:pt>
                <c:pt idx="7">
                  <c:v>546.86586298652901</c:v>
                </c:pt>
                <c:pt idx="8">
                  <c:v>681.79387578335638</c:v>
                </c:pt>
                <c:pt idx="9">
                  <c:v>816.11093412159926</c:v>
                </c:pt>
                <c:pt idx="10">
                  <c:v>868.16855663560455</c:v>
                </c:pt>
                <c:pt idx="11">
                  <c:v>876.23618558724195</c:v>
                </c:pt>
                <c:pt idx="12">
                  <c:v>890.30448668612462</c:v>
                </c:pt>
                <c:pt idx="13">
                  <c:v>882.78398520403402</c:v>
                </c:pt>
                <c:pt idx="14">
                  <c:v>862.97793414333808</c:v>
                </c:pt>
                <c:pt idx="15">
                  <c:v>827.51682820909514</c:v>
                </c:pt>
                <c:pt idx="16">
                  <c:v>1290.5307782243822</c:v>
                </c:pt>
                <c:pt idx="17">
                  <c:v>1425.3723220533479</c:v>
                </c:pt>
                <c:pt idx="18">
                  <c:v>1949.8811442899168</c:v>
                </c:pt>
                <c:pt idx="19">
                  <c:v>1764.6030770131906</c:v>
                </c:pt>
                <c:pt idx="20">
                  <c:v>1781.4676171498377</c:v>
                </c:pt>
                <c:pt idx="21">
                  <c:v>1668.9166203536577</c:v>
                </c:pt>
                <c:pt idx="22">
                  <c:v>1751.284646840084</c:v>
                </c:pt>
                <c:pt idx="23">
                  <c:v>1771.5009538248855</c:v>
                </c:pt>
                <c:pt idx="24">
                  <c:v>1750.482580561513</c:v>
                </c:pt>
                <c:pt idx="25">
                  <c:v>1807.4543303151615</c:v>
                </c:pt>
                <c:pt idx="26">
                  <c:v>1772.1443406546166</c:v>
                </c:pt>
                <c:pt idx="27">
                  <c:v>1823.8809574118795</c:v>
                </c:pt>
                <c:pt idx="28">
                  <c:v>1845.6638814134931</c:v>
                </c:pt>
                <c:pt idx="29">
                  <c:v>1805.0755722696151</c:v>
                </c:pt>
                <c:pt idx="30">
                  <c:v>1775.2286563040345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geirum'!$B$77</c:f>
              <c:strCache>
                <c:ptCount val="1"/>
                <c:pt idx="0">
                  <c:v>Leysiefni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geirum'!$D$77:$AH$77</c:f>
              <c:numCache>
                <c:formatCode>0.0</c:formatCode>
                <c:ptCount val="31"/>
                <c:pt idx="0">
                  <c:v>7.1263183744630636</c:v>
                </c:pt>
                <c:pt idx="1">
                  <c:v>6.982608198599169</c:v>
                </c:pt>
                <c:pt idx="2">
                  <c:v>7.1366471928265263</c:v>
                </c:pt>
                <c:pt idx="3">
                  <c:v>7.386769379116326</c:v>
                </c:pt>
                <c:pt idx="4">
                  <c:v>7.3078311844799266</c:v>
                </c:pt>
                <c:pt idx="5">
                  <c:v>7.826155548914727</c:v>
                </c:pt>
                <c:pt idx="6">
                  <c:v>7.7839605157267266</c:v>
                </c:pt>
                <c:pt idx="7">
                  <c:v>7.669644848288625</c:v>
                </c:pt>
                <c:pt idx="8">
                  <c:v>7.8129751629775264</c:v>
                </c:pt>
                <c:pt idx="9">
                  <c:v>7.3675180865270917</c:v>
                </c:pt>
                <c:pt idx="10">
                  <c:v>7.7437558403539963</c:v>
                </c:pt>
                <c:pt idx="11">
                  <c:v>6.8539953168162313</c:v>
                </c:pt>
                <c:pt idx="12">
                  <c:v>7.0963426869029238</c:v>
                </c:pt>
                <c:pt idx="13">
                  <c:v>6.767246049559466</c:v>
                </c:pt>
                <c:pt idx="14">
                  <c:v>7.5516398351027094</c:v>
                </c:pt>
                <c:pt idx="15">
                  <c:v>7.2728992330222928</c:v>
                </c:pt>
                <c:pt idx="16">
                  <c:v>8.047265533467721</c:v>
                </c:pt>
                <c:pt idx="17">
                  <c:v>7.578608048892673</c:v>
                </c:pt>
                <c:pt idx="18">
                  <c:v>6.8392023454908681</c:v>
                </c:pt>
                <c:pt idx="19">
                  <c:v>5.3767014055515308</c:v>
                </c:pt>
                <c:pt idx="20">
                  <c:v>5.5923028038612923</c:v>
                </c:pt>
                <c:pt idx="21">
                  <c:v>5.8164861379362325</c:v>
                </c:pt>
                <c:pt idx="22">
                  <c:v>5.7692208811347028</c:v>
                </c:pt>
                <c:pt idx="23">
                  <c:v>5.7161278640190947</c:v>
                </c:pt>
                <c:pt idx="24">
                  <c:v>5.8036740606779409</c:v>
                </c:pt>
                <c:pt idx="25">
                  <c:v>6.1392510380671848</c:v>
                </c:pt>
                <c:pt idx="26">
                  <c:v>6.2185671378950325</c:v>
                </c:pt>
                <c:pt idx="27">
                  <c:v>6.0274412136899986</c:v>
                </c:pt>
                <c:pt idx="28">
                  <c:v>6.6693340518133546</c:v>
                </c:pt>
                <c:pt idx="29">
                  <c:v>6.0444345386728635</c:v>
                </c:pt>
                <c:pt idx="30">
                  <c:v>6.2239063470634406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ser>
          <c:idx val="4"/>
          <c:order val="4"/>
          <c:tx>
            <c:strRef>
              <c:f>'Losunar skipt eftir geirum'!$B$78</c:f>
              <c:strCache>
                <c:ptCount val="1"/>
                <c:pt idx="0">
                  <c:v>F-gös (m.a. kælimiðlar)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geirum'!$D$78:$AH$78</c:f>
              <c:numCache>
                <c:formatCode>0.0</c:formatCode>
                <c:ptCount val="31"/>
                <c:pt idx="0">
                  <c:v>0.34414661194926871</c:v>
                </c:pt>
                <c:pt idx="1">
                  <c:v>0.69354829829307219</c:v>
                </c:pt>
                <c:pt idx="2">
                  <c:v>0.70255239276177739</c:v>
                </c:pt>
                <c:pt idx="3">
                  <c:v>1.5785445399612708</c:v>
                </c:pt>
                <c:pt idx="4">
                  <c:v>2.0294982693707362</c:v>
                </c:pt>
                <c:pt idx="5">
                  <c:v>3.4296861422974532</c:v>
                </c:pt>
                <c:pt idx="6">
                  <c:v>10.650622753892513</c:v>
                </c:pt>
                <c:pt idx="7">
                  <c:v>16.886959163981999</c:v>
                </c:pt>
                <c:pt idx="8">
                  <c:v>26.314948582128704</c:v>
                </c:pt>
                <c:pt idx="9">
                  <c:v>37.977970668849785</c:v>
                </c:pt>
                <c:pt idx="10">
                  <c:v>43.961977487452273</c:v>
                </c:pt>
                <c:pt idx="11">
                  <c:v>40.806333997695603</c:v>
                </c:pt>
                <c:pt idx="12">
                  <c:v>45.693119362183239</c:v>
                </c:pt>
                <c:pt idx="13">
                  <c:v>46.192011853297025</c:v>
                </c:pt>
                <c:pt idx="14">
                  <c:v>53.331294884898377</c:v>
                </c:pt>
                <c:pt idx="15">
                  <c:v>58.461784996185152</c:v>
                </c:pt>
                <c:pt idx="16">
                  <c:v>67.622713642634181</c:v>
                </c:pt>
                <c:pt idx="17">
                  <c:v>68.39350406063582</c:v>
                </c:pt>
                <c:pt idx="18">
                  <c:v>70.009216490759272</c:v>
                </c:pt>
                <c:pt idx="19">
                  <c:v>83.18130058940811</c:v>
                </c:pt>
                <c:pt idx="20">
                  <c:v>111.3230464650436</c:v>
                </c:pt>
                <c:pt idx="21">
                  <c:v>136.26094598658503</c:v>
                </c:pt>
                <c:pt idx="22">
                  <c:v>141.7354535795802</c:v>
                </c:pt>
                <c:pt idx="23">
                  <c:v>172.325525548287</c:v>
                </c:pt>
                <c:pt idx="24">
                  <c:v>170.28246172003213</c:v>
                </c:pt>
                <c:pt idx="25">
                  <c:v>163.33754734965646</c:v>
                </c:pt>
                <c:pt idx="26">
                  <c:v>181.26564555654693</c:v>
                </c:pt>
                <c:pt idx="27">
                  <c:v>172.7906188888727</c:v>
                </c:pt>
                <c:pt idx="28">
                  <c:v>191.33548256405777</c:v>
                </c:pt>
                <c:pt idx="29">
                  <c:v>202.69101206311976</c:v>
                </c:pt>
                <c:pt idx="30">
                  <c:v>197.77180722763285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728-443E-9154-21A74515F23B}"/>
            </c:ext>
          </c:extLst>
        </c:ser>
        <c:ser>
          <c:idx val="5"/>
          <c:order val="5"/>
          <c:tx>
            <c:strRef>
              <c:f>'Losunar skipt eftir geirum'!$B$79</c:f>
              <c:strCache>
                <c:ptCount val="1"/>
                <c:pt idx="0">
                  <c:v>Efnanotkun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geirum'!$D$73:$AH$73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geirum'!$D$79:$AH$79</c:f>
              <c:numCache>
                <c:formatCode>0.0</c:formatCode>
                <c:ptCount val="31"/>
                <c:pt idx="0">
                  <c:v>7.2406024070939994</c:v>
                </c:pt>
                <c:pt idx="1">
                  <c:v>6.8342002546339993</c:v>
                </c:pt>
                <c:pt idx="2">
                  <c:v>6.2919747967730002</c:v>
                </c:pt>
                <c:pt idx="3">
                  <c:v>6.2039550888949995</c:v>
                </c:pt>
                <c:pt idx="4">
                  <c:v>5.7714135378039995</c:v>
                </c:pt>
                <c:pt idx="5">
                  <c:v>5.7771255524159999</c:v>
                </c:pt>
                <c:pt idx="6">
                  <c:v>6.2049997925749993</c:v>
                </c:pt>
                <c:pt idx="7">
                  <c:v>6.2290038239399994</c:v>
                </c:pt>
                <c:pt idx="8">
                  <c:v>6.3801199380369997</c:v>
                </c:pt>
                <c:pt idx="9">
                  <c:v>6.5500668679369989</c:v>
                </c:pt>
                <c:pt idx="10">
                  <c:v>6.2993090020530005</c:v>
                </c:pt>
                <c:pt idx="11">
                  <c:v>6.0550892248159993</c:v>
                </c:pt>
                <c:pt idx="12">
                  <c:v>5.7336863479279989</c:v>
                </c:pt>
                <c:pt idx="13">
                  <c:v>5.6943113015449995</c:v>
                </c:pt>
                <c:pt idx="14">
                  <c:v>5.4328837043840004</c:v>
                </c:pt>
                <c:pt idx="15">
                  <c:v>6.4721499440299999</c:v>
                </c:pt>
                <c:pt idx="16">
                  <c:v>6.8301707884610003</c:v>
                </c:pt>
                <c:pt idx="17">
                  <c:v>7.5851249139629999</c:v>
                </c:pt>
                <c:pt idx="18">
                  <c:v>7.1625364515609986</c:v>
                </c:pt>
                <c:pt idx="19">
                  <c:v>6.6875788286174886</c:v>
                </c:pt>
                <c:pt idx="20">
                  <c:v>8.6037738043629997</c:v>
                </c:pt>
                <c:pt idx="21">
                  <c:v>7.0984488650549995</c:v>
                </c:pt>
                <c:pt idx="22">
                  <c:v>9.3101509031159804</c:v>
                </c:pt>
                <c:pt idx="23">
                  <c:v>6.7331284998559786</c:v>
                </c:pt>
                <c:pt idx="24">
                  <c:v>5.6304209519549353</c:v>
                </c:pt>
                <c:pt idx="25">
                  <c:v>4.8779407427270209</c:v>
                </c:pt>
                <c:pt idx="26">
                  <c:v>4.0157590315269989</c:v>
                </c:pt>
                <c:pt idx="27">
                  <c:v>5.2014800250199995</c:v>
                </c:pt>
                <c:pt idx="28">
                  <c:v>6.9080161635545965</c:v>
                </c:pt>
                <c:pt idx="29">
                  <c:v>5.12726194267883</c:v>
                </c:pt>
                <c:pt idx="30">
                  <c:v>6.0330421159243617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728-443E-9154-21A74515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2.5186563464190348E-2"/>
              <c:y val="0.1722975683557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72222222222224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A-3DE6-4D1D-A5E9-46BB586E1158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DE6-4D1D-A5E9-46BB586E1158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E6-4D1D-A5E9-46BB586E1158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DE6-4D1D-A5E9-46BB586E1158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3D5-4E74-87B5-A4BEC749CD69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E6-4D1D-A5E9-46BB586E1158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DE6-4D1D-A5E9-46BB586E1158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3D5-4E74-87B5-A4BEC749CD69}"/>
              </c:ext>
            </c:extLst>
          </c:dPt>
          <c:dLbls>
            <c:dLbl>
              <c:idx val="0"/>
              <c:layout>
                <c:manualLayout>
                  <c:x val="-0.14169629629629629"/>
                  <c:y val="0.176390740740740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DE6-4D1D-A5E9-46BB586E1158}"/>
                </c:ext>
              </c:extLst>
            </c:dLbl>
            <c:dLbl>
              <c:idx val="1"/>
              <c:layout>
                <c:manualLayout>
                  <c:x val="-2.3518364197530863E-2"/>
                  <c:y val="-8.23148148148149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56018518518514"/>
                      <c:h val="0.18079861111111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DE6-4D1D-A5E9-46BB586E1158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88117283950616"/>
                      <c:h val="0.149930555555555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6-3DE6-4D1D-A5E9-46BB586E11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Kökurit!$C$5:$C$12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Kökurit!$F$5:$F$12</c:f>
              <c:numCache>
                <c:formatCode>0%</c:formatCode>
                <c:ptCount val="8"/>
                <c:pt idx="0">
                  <c:v>0.11303019016088532</c:v>
                </c:pt>
                <c:pt idx="1">
                  <c:v>0.1829511739325447</c:v>
                </c:pt>
                <c:pt idx="2">
                  <c:v>2.9394297107462608E-3</c:v>
                </c:pt>
                <c:pt idx="3">
                  <c:v>5.5801522515574551E-3</c:v>
                </c:pt>
                <c:pt idx="4">
                  <c:v>2.9183348424409073E-3</c:v>
                </c:pt>
                <c:pt idx="5">
                  <c:v>7.0895827037573541E-3</c:v>
                </c:pt>
                <c:pt idx="6">
                  <c:v>3.9626254348194848E-2</c:v>
                </c:pt>
                <c:pt idx="7">
                  <c:v>1.3644572167973627E-2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6-4D1D-A5E9-46BB586E11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864197530864197"/>
          <c:y val="2.1342592592592594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73D-43C3-A5CC-5BB1C46CBEEC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73D-43C3-A5CC-5BB1C46CBEEC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73D-43C3-A5CC-5BB1C46CBEEC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73D-43C3-A5CC-5BB1C46CBEEC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536265432098767"/>
                      <c:h val="0.204317129629629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73D-43C3-A5CC-5BB1C46CBEE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Kökurit!$C$23:$C$26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Kökurit!$F$23:$F$26</c:f>
              <c:numCache>
                <c:formatCode>0%</c:formatCode>
                <c:ptCount val="4"/>
                <c:pt idx="0">
                  <c:v>4.1475531319997212E-2</c:v>
                </c:pt>
                <c:pt idx="1">
                  <c:v>1.2979248575663974E-3</c:v>
                </c:pt>
                <c:pt idx="2">
                  <c:v>1.3399104752753238E-3</c:v>
                </c:pt>
                <c:pt idx="3">
                  <c:v>1.0657337794220579E-2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E73D-43C3-A5CC-5BB1C46CBEE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8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0CB-4E64-9A29-DEC3F3E1AB0C}"/>
              </c:ext>
            </c:extLst>
          </c:dPt>
          <c:dPt>
            <c:idx val="1"/>
            <c:bubble3D val="0"/>
            <c:spPr>
              <a:solidFill>
                <a:schemeClr val="accent2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0CB-4E64-9A29-DEC3F3E1AB0C}"/>
              </c:ext>
            </c:extLst>
          </c:dPt>
          <c:dPt>
            <c:idx val="2"/>
            <c:bubble3D val="0"/>
            <c:spPr>
              <a:solidFill>
                <a:schemeClr val="accent2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0CB-4E64-9A29-DEC3F3E1AB0C}"/>
              </c:ext>
            </c:extLst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0CB-4E64-9A29-DEC3F3E1AB0C}"/>
              </c:ext>
            </c:extLst>
          </c:dPt>
          <c:dPt>
            <c:idx val="4"/>
            <c:bubble3D val="0"/>
            <c:spPr>
              <a:solidFill>
                <a:schemeClr val="accent2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0CB-4E64-9A29-DEC3F3E1AB0C}"/>
              </c:ext>
            </c:extLst>
          </c:dPt>
          <c:dPt>
            <c:idx val="5"/>
            <c:bubble3D val="0"/>
            <c:spPr>
              <a:solidFill>
                <a:schemeClr val="accent2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0CB-4E64-9A29-DEC3F3E1AB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Kökurit!$C$13:$C$18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Kökurit!$F$13:$F$18</c:f>
              <c:numCache>
                <c:formatCode>0%</c:formatCode>
                <c:ptCount val="6"/>
                <c:pt idx="0">
                  <c:v>1.9843467937652711E-4</c:v>
                </c:pt>
                <c:pt idx="1">
                  <c:v>0</c:v>
                </c:pt>
                <c:pt idx="2">
                  <c:v>0.3935950128179887</c:v>
                </c:pt>
                <c:pt idx="3">
                  <c:v>1.3799340663813893E-3</c:v>
                </c:pt>
                <c:pt idx="4">
                  <c:v>4.3848997549905101E-2</c:v>
                </c:pt>
                <c:pt idx="5">
                  <c:v>1.3376165828082674E-3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0CB-4E64-9A29-DEC3F3E1AB0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9"/>
          <c:y val="5.6620370370370363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149-45F1-83C4-AD30D6F5EB26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149-45F1-83C4-AD30D6F5EB26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149-45F1-83C4-AD30D6F5EB26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149-45F1-83C4-AD30D6F5EB26}"/>
              </c:ext>
            </c:extLst>
          </c:dPt>
          <c:dLbls>
            <c:dLbl>
              <c:idx val="1"/>
              <c:layout>
                <c:manualLayout>
                  <c:x val="0.4876492283950617"/>
                  <c:y val="-2.433425925925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968024691358026"/>
                      <c:h val="0.275989814814814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149-45F1-83C4-AD30D6F5EB2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Kökurit!$C$19:$C$22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Kökurit!$F$19:$F$22</c:f>
              <c:numCache>
                <c:formatCode>0%</c:formatCode>
                <c:ptCount val="4"/>
                <c:pt idx="0">
                  <c:v>6.4583083560849797E-2</c:v>
                </c:pt>
                <c:pt idx="1">
                  <c:v>1.6410620955694139E-2</c:v>
                </c:pt>
                <c:pt idx="2">
                  <c:v>5.4879735429707185E-2</c:v>
                </c:pt>
                <c:pt idx="3">
                  <c:v>1.2161697921288569E-3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49-45F1-83C4-AD30D6F5EB2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2000"/>
              <a:t>Emissions</a:t>
            </a:r>
            <a:r>
              <a:rPr lang="is-IS" sz="2000" baseline="0"/>
              <a:t> in Iceland</a:t>
            </a:r>
            <a:r>
              <a:rPr lang="is-IS" sz="2000"/>
              <a:t> 2020</a:t>
            </a:r>
          </a:p>
        </c:rich>
      </c:tx>
      <c:layout>
        <c:manualLayout>
          <c:xMode val="edge"/>
          <c:yMode val="edge"/>
          <c:x val="0.40348438207241677"/>
          <c:y val="1.72599764702577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8756706849696884"/>
          <c:y val="0.11057574479516577"/>
          <c:w val="0.42163623905418895"/>
          <c:h val="0.82234976685441219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D05-420C-A8BB-7ADE0FB43C5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D05-420C-A8BB-7ADE0FB43C5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D05-420C-A8BB-7ADE0FB43C54}"/>
              </c:ext>
            </c:extLst>
          </c:dPt>
          <c:dPt>
            <c:idx val="3"/>
            <c:bubble3D val="0"/>
            <c:spPr>
              <a:solidFill>
                <a:srgbClr val="ED7D3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D05-420C-A8BB-7ADE0FB43C54}"/>
              </c:ext>
            </c:extLst>
          </c:dPt>
          <c:dLbls>
            <c:dLbl>
              <c:idx val="0"/>
              <c:layout>
                <c:manualLayout>
                  <c:x val="8.1450996873124008E-3"/>
                  <c:y val="1.971533270303462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05-420C-A8BB-7ADE0FB43C54}"/>
                </c:ext>
              </c:extLst>
            </c:dLbl>
            <c:dLbl>
              <c:idx val="1"/>
              <c:layout>
                <c:manualLayout>
                  <c:x val="-1.6304155334057564E-2"/>
                  <c:y val="-2.331863592729800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862025948103789"/>
                      <c:h val="0.2972017304189435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D05-420C-A8BB-7ADE0FB43C54}"/>
                </c:ext>
              </c:extLst>
            </c:dLbl>
            <c:dLbl>
              <c:idx val="2"/>
              <c:layout>
                <c:manualLayout>
                  <c:x val="-1.9536440120211558E-2"/>
                  <c:y val="-4.748124393239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05-420C-A8BB-7ADE0FB43C54}"/>
                </c:ext>
              </c:extLst>
            </c:dLbl>
            <c:dLbl>
              <c:idx val="3"/>
              <c:layout>
                <c:manualLayout>
                  <c:x val="0.1975697599733568"/>
                  <c:y val="-7.65353111484498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05-420C-A8BB-7ADE0FB43C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Kökurit!$B$28:$B$31</c:f>
              <c:strCache>
                <c:ptCount val="4"/>
                <c:pt idx="0">
                  <c:v>Energy</c:v>
                </c:pt>
                <c:pt idx="1">
                  <c:v>Industry and Product Use</c:v>
                </c:pt>
                <c:pt idx="2">
                  <c:v>Agriculture</c:v>
                </c:pt>
                <c:pt idx="3">
                  <c:v>Waste</c:v>
                </c:pt>
              </c:strCache>
            </c:strRef>
          </c:cat>
          <c:val>
            <c:numRef>
              <c:f>Kökurit!$E$28:$E$31</c:f>
              <c:numCache>
                <c:formatCode>0</c:formatCode>
                <c:ptCount val="4"/>
                <c:pt idx="0">
                  <c:v>1658.7939985057405</c:v>
                </c:pt>
                <c:pt idx="1">
                  <c:v>1986.1524104518551</c:v>
                </c:pt>
                <c:pt idx="2">
                  <c:v>618.31424627742672</c:v>
                </c:pt>
                <c:pt idx="3">
                  <c:v>247.03190054224967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D05-420C-A8BB-7ADE0FB43C5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9"/>
          <c:y val="5.6620370370370363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A-4E15-B4AB-4BA6BE5A413B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A-4E15-B4AB-4BA6BE5A413B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A-4E15-B4AB-4BA6BE5A413B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3BA-4E15-B4AB-4BA6BE5A413B}"/>
              </c:ext>
            </c:extLst>
          </c:dPt>
          <c:dLbls>
            <c:dLbl>
              <c:idx val="1"/>
              <c:layout>
                <c:manualLayout>
                  <c:x val="0.4876492283950617"/>
                  <c:y val="-2.4334259259259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0968024691358026"/>
                      <c:h val="0.275989814814814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E3BA-4E15-B4AB-4BA6BE5A413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Kökurit!$B$19:$B$22</c:f>
              <c:strCache>
                <c:ptCount val="4"/>
                <c:pt idx="0">
                  <c:v>Enteric Fermentation</c:v>
                </c:pt>
                <c:pt idx="1">
                  <c:v>Manure Management</c:v>
                </c:pt>
                <c:pt idx="2">
                  <c:v>Agricultural Soils</c:v>
                </c:pt>
                <c:pt idx="3">
                  <c:v>Other</c:v>
                </c:pt>
              </c:strCache>
            </c:strRef>
          </c:cat>
          <c:val>
            <c:numRef>
              <c:f>Kökurit!$F$19:$F$22</c:f>
              <c:numCache>
                <c:formatCode>0%</c:formatCode>
                <c:ptCount val="4"/>
                <c:pt idx="0">
                  <c:v>6.4583083560849797E-2</c:v>
                </c:pt>
                <c:pt idx="1">
                  <c:v>1.6410620955694139E-2</c:v>
                </c:pt>
                <c:pt idx="2">
                  <c:v>5.4879735429707185E-2</c:v>
                </c:pt>
                <c:pt idx="3">
                  <c:v>1.2161697921288569E-3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3BA-4E15-B4AB-4BA6BE5A413B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8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09-4E13-AF82-2B2EDDCF4A7E}"/>
              </c:ext>
            </c:extLst>
          </c:dPt>
          <c:dPt>
            <c:idx val="1"/>
            <c:bubble3D val="0"/>
            <c:spPr>
              <a:solidFill>
                <a:schemeClr val="accent2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09-4E13-AF82-2B2EDDCF4A7E}"/>
              </c:ext>
            </c:extLst>
          </c:dPt>
          <c:dPt>
            <c:idx val="2"/>
            <c:bubble3D val="0"/>
            <c:spPr>
              <a:solidFill>
                <a:schemeClr val="accent2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09-4E13-AF82-2B2EDDCF4A7E}"/>
              </c:ext>
            </c:extLst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09-4E13-AF82-2B2EDDCF4A7E}"/>
              </c:ext>
            </c:extLst>
          </c:dPt>
          <c:dPt>
            <c:idx val="4"/>
            <c:bubble3D val="0"/>
            <c:spPr>
              <a:solidFill>
                <a:schemeClr val="accent2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C09-4E13-AF82-2B2EDDCF4A7E}"/>
              </c:ext>
            </c:extLst>
          </c:dPt>
          <c:dPt>
            <c:idx val="5"/>
            <c:bubble3D val="0"/>
            <c:spPr>
              <a:solidFill>
                <a:schemeClr val="accent2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C09-4E13-AF82-2B2EDDCF4A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Kökurit!$B$13:$B$18</c:f>
              <c:strCache>
                <c:ptCount val="6"/>
                <c:pt idx="0">
                  <c:v>Mineral Industry</c:v>
                </c:pt>
                <c:pt idx="1">
                  <c:v>Chemical Industry</c:v>
                </c:pt>
                <c:pt idx="2">
                  <c:v>Metal Production</c:v>
                </c:pt>
                <c:pt idx="3">
                  <c:v>Solvent Use</c:v>
                </c:pt>
                <c:pt idx="4">
                  <c:v>F-gases</c:v>
                </c:pt>
                <c:pt idx="5">
                  <c:v>Other Product Manufacture</c:v>
                </c:pt>
              </c:strCache>
            </c:strRef>
          </c:cat>
          <c:val>
            <c:numRef>
              <c:f>Kökurit!$F$13:$F$18</c:f>
              <c:numCache>
                <c:formatCode>0%</c:formatCode>
                <c:ptCount val="6"/>
                <c:pt idx="0">
                  <c:v>1.9843467937652711E-4</c:v>
                </c:pt>
                <c:pt idx="1">
                  <c:v>0</c:v>
                </c:pt>
                <c:pt idx="2">
                  <c:v>0.3935950128179887</c:v>
                </c:pt>
                <c:pt idx="3">
                  <c:v>1.3799340663813893E-3</c:v>
                </c:pt>
                <c:pt idx="4">
                  <c:v>4.3848997549905101E-2</c:v>
                </c:pt>
                <c:pt idx="5">
                  <c:v>1.3376165828082674E-3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C09-4E13-AF82-2B2EDDCF4A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864197530864197"/>
          <c:y val="2.1342592592592594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0D6-4232-A927-784312FCF496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0D6-4232-A927-784312FCF496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0D6-4232-A927-784312FCF496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0D6-4232-A927-784312FCF496}"/>
              </c:ext>
            </c:extLst>
          </c:dPt>
          <c:dLbls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7536265432098767"/>
                      <c:h val="0.2043171296296296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0D6-4232-A927-784312FCF4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Kökurit!$B$23:$B$26</c:f>
              <c:strCache>
                <c:ptCount val="4"/>
                <c:pt idx="0">
                  <c:v>Solid Waste Disposal</c:v>
                </c:pt>
                <c:pt idx="1">
                  <c:v>Composting</c:v>
                </c:pt>
                <c:pt idx="2">
                  <c:v>Incineration</c:v>
                </c:pt>
                <c:pt idx="3">
                  <c:v>Wastewater Treatment</c:v>
                </c:pt>
              </c:strCache>
            </c:strRef>
          </c:cat>
          <c:val>
            <c:numRef>
              <c:f>Kökurit!$F$23:$F$26</c:f>
              <c:numCache>
                <c:formatCode>0%</c:formatCode>
                <c:ptCount val="4"/>
                <c:pt idx="0">
                  <c:v>4.1475531319997212E-2</c:v>
                </c:pt>
                <c:pt idx="1">
                  <c:v>1.2979248575663974E-3</c:v>
                </c:pt>
                <c:pt idx="2">
                  <c:v>1.3399104752753238E-3</c:v>
                </c:pt>
                <c:pt idx="3">
                  <c:v>1.0657337794220579E-2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0D6-4232-A927-784312FCF49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72222222222224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C27-466E-BDA9-C23DE71479F8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C27-466E-BDA9-C23DE71479F8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C27-466E-BDA9-C23DE71479F8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C27-466E-BDA9-C23DE71479F8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C27-466E-BDA9-C23DE71479F8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C27-466E-BDA9-C23DE71479F8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C27-466E-BDA9-C23DE71479F8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C27-466E-BDA9-C23DE71479F8}"/>
              </c:ext>
            </c:extLst>
          </c:dPt>
          <c:dLbls>
            <c:dLbl>
              <c:idx val="0"/>
              <c:layout>
                <c:manualLayout>
                  <c:x val="-0.14169629629629629"/>
                  <c:y val="0.176390740740740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C27-466E-BDA9-C23DE71479F8}"/>
                </c:ext>
              </c:extLst>
            </c:dLbl>
            <c:dLbl>
              <c:idx val="1"/>
              <c:layout>
                <c:manualLayout>
                  <c:x val="-2.3518364197530863E-2"/>
                  <c:y val="-8.231481481481492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31456018518518514"/>
                      <c:h val="0.1807986111111111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C27-466E-BDA9-C23DE71479F8}"/>
                </c:ext>
              </c:extLst>
            </c:dLbl>
            <c:dLbl>
              <c:idx val="6"/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  <c:extLst>
                <c:ext xmlns:c15="http://schemas.microsoft.com/office/drawing/2012/chart" uri="{CE6537A1-D6FC-4f65-9D91-7224C49458BB}">
                  <c15:layout>
                    <c:manualLayout>
                      <c:w val="0.29888117283950616"/>
                      <c:h val="0.1499305555555555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CC27-466E-BDA9-C23DE71479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Kökurit!$B$5:$B$12</c:f>
              <c:strCache>
                <c:ptCount val="8"/>
                <c:pt idx="0">
                  <c:v>Fishing ships</c:v>
                </c:pt>
                <c:pt idx="1">
                  <c:v>Road Transport</c:v>
                </c:pt>
                <c:pt idx="2">
                  <c:v>Domestic Aviation</c:v>
                </c:pt>
                <c:pt idx="3">
                  <c:v>Domestic Navigation</c:v>
                </c:pt>
                <c:pt idx="4">
                  <c:v>Mobile machinery</c:v>
                </c:pt>
                <c:pt idx="5">
                  <c:v>Manufacturing Industries</c:v>
                </c:pt>
                <c:pt idx="6">
                  <c:v>Geothermal Power</c:v>
                </c:pt>
                <c:pt idx="7">
                  <c:v>Other</c:v>
                </c:pt>
              </c:strCache>
            </c:strRef>
          </c:cat>
          <c:val>
            <c:numRef>
              <c:f>Kökurit!$F$5:$F$12</c:f>
              <c:numCache>
                <c:formatCode>0%</c:formatCode>
                <c:ptCount val="8"/>
                <c:pt idx="0">
                  <c:v>0.11303019016088532</c:v>
                </c:pt>
                <c:pt idx="1">
                  <c:v>0.1829511739325447</c:v>
                </c:pt>
                <c:pt idx="2">
                  <c:v>2.9394297107462608E-3</c:v>
                </c:pt>
                <c:pt idx="3">
                  <c:v>5.5801522515574551E-3</c:v>
                </c:pt>
                <c:pt idx="4">
                  <c:v>2.9183348424409073E-3</c:v>
                </c:pt>
                <c:pt idx="5">
                  <c:v>7.0895827037573541E-3</c:v>
                </c:pt>
                <c:pt idx="6">
                  <c:v>3.9626254348194848E-2</c:v>
                </c:pt>
                <c:pt idx="7">
                  <c:v>1.3644572167973627E-2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C27-466E-BDA9-C23DE71479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2000"/>
              <a:t>Losun á ábyrgð Íslands 2020</a:t>
            </a:r>
          </a:p>
        </c:rich>
      </c:tx>
      <c:layout>
        <c:manualLayout>
          <c:xMode val="edge"/>
          <c:yMode val="edge"/>
          <c:x val="0.34461759010607523"/>
          <c:y val="1.7259934011516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8756706849696884"/>
          <c:y val="0.11057574479516577"/>
          <c:w val="0.42163623905418895"/>
          <c:h val="0.8223497668544121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895-4738-A97F-53B0844CC19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895-4738-A97F-53B0844CC19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895-4738-A97F-53B0844CC19B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895-4738-A97F-53B0844CC19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Kökurit!$C$80:$C$83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Kökurit!$E$80:$E$83</c:f>
              <c:numCache>
                <c:formatCode>0</c:formatCode>
                <c:ptCount val="4"/>
                <c:pt idx="0">
                  <c:v>1637.7692499442469</c:v>
                </c:pt>
                <c:pt idx="1">
                  <c:v>213.96619864782087</c:v>
                </c:pt>
                <c:pt idx="2">
                  <c:v>618.31424627742672</c:v>
                </c:pt>
                <c:pt idx="3">
                  <c:v>247.03190054224967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895-4738-A97F-53B0844CC1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geirum'!$B$102</c:f>
              <c:strCache>
                <c:ptCount val="1"/>
                <c:pt idx="0">
                  <c:v>Iðragerjun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geirum'!$D$102:$AH$102</c:f>
              <c:numCache>
                <c:formatCode>0.0</c:formatCode>
                <c:ptCount val="31"/>
                <c:pt idx="0">
                  <c:v>326.30951898006623</c:v>
                </c:pt>
                <c:pt idx="1">
                  <c:v>316.84849108475925</c:v>
                </c:pt>
                <c:pt idx="2">
                  <c:v>313.01425472188276</c:v>
                </c:pt>
                <c:pt idx="3">
                  <c:v>312.71060366556225</c:v>
                </c:pt>
                <c:pt idx="4">
                  <c:v>315.19302875552592</c:v>
                </c:pt>
                <c:pt idx="5">
                  <c:v>303.22542182661408</c:v>
                </c:pt>
                <c:pt idx="6">
                  <c:v>307.85763090701312</c:v>
                </c:pt>
                <c:pt idx="7">
                  <c:v>305.41370181290267</c:v>
                </c:pt>
                <c:pt idx="8">
                  <c:v>311.27896928226647</c:v>
                </c:pt>
                <c:pt idx="9">
                  <c:v>310.00615063751621</c:v>
                </c:pt>
                <c:pt idx="10">
                  <c:v>297.82622604101351</c:v>
                </c:pt>
                <c:pt idx="11">
                  <c:v>299.52523213628393</c:v>
                </c:pt>
                <c:pt idx="12">
                  <c:v>294.10958823993758</c:v>
                </c:pt>
                <c:pt idx="13">
                  <c:v>290.56052240999134</c:v>
                </c:pt>
                <c:pt idx="14">
                  <c:v>286.7254257231549</c:v>
                </c:pt>
                <c:pt idx="15">
                  <c:v>289.029125974507</c:v>
                </c:pt>
                <c:pt idx="16">
                  <c:v>294.56448094597323</c:v>
                </c:pt>
                <c:pt idx="17">
                  <c:v>298.84221730153519</c:v>
                </c:pt>
                <c:pt idx="18">
                  <c:v>301.85389401360175</c:v>
                </c:pt>
                <c:pt idx="19">
                  <c:v>306.13893784340803</c:v>
                </c:pt>
                <c:pt idx="20">
                  <c:v>303.06097745823894</c:v>
                </c:pt>
                <c:pt idx="21">
                  <c:v>302.58864287651352</c:v>
                </c:pt>
                <c:pt idx="22">
                  <c:v>299.5834893503233</c:v>
                </c:pt>
                <c:pt idx="23">
                  <c:v>292.90111443242057</c:v>
                </c:pt>
                <c:pt idx="24">
                  <c:v>311.3759832623777</c:v>
                </c:pt>
                <c:pt idx="25">
                  <c:v>313.84037718829347</c:v>
                </c:pt>
                <c:pt idx="26">
                  <c:v>318.06075528189569</c:v>
                </c:pt>
                <c:pt idx="27">
                  <c:v>311.00770452994306</c:v>
                </c:pt>
                <c:pt idx="28">
                  <c:v>301.09637776279374</c:v>
                </c:pt>
                <c:pt idx="29">
                  <c:v>296.6605146457685</c:v>
                </c:pt>
                <c:pt idx="30">
                  <c:v>291.28860101364239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geirum'!$B$103</c:f>
              <c:strCache>
                <c:ptCount val="1"/>
                <c:pt idx="0">
                  <c:v>Meðhöndlun húsdýraáburðar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geirum'!$D$103:$AH$103</c:f>
              <c:numCache>
                <c:formatCode>0.0</c:formatCode>
                <c:ptCount val="31"/>
                <c:pt idx="0">
                  <c:v>86.203016711676483</c:v>
                </c:pt>
                <c:pt idx="1">
                  <c:v>83.155732568824817</c:v>
                </c:pt>
                <c:pt idx="2">
                  <c:v>78.407378973796213</c:v>
                </c:pt>
                <c:pt idx="3">
                  <c:v>78.451832139595211</c:v>
                </c:pt>
                <c:pt idx="4">
                  <c:v>77.84442939733087</c:v>
                </c:pt>
                <c:pt idx="5">
                  <c:v>75.946172048090034</c:v>
                </c:pt>
                <c:pt idx="6">
                  <c:v>76.788869544893245</c:v>
                </c:pt>
                <c:pt idx="7">
                  <c:v>75.823775757352024</c:v>
                </c:pt>
                <c:pt idx="8">
                  <c:v>77.978761097826492</c:v>
                </c:pt>
                <c:pt idx="9">
                  <c:v>77.663555720527654</c:v>
                </c:pt>
                <c:pt idx="10">
                  <c:v>76.739829081340574</c:v>
                </c:pt>
                <c:pt idx="11">
                  <c:v>76.322660423624242</c:v>
                </c:pt>
                <c:pt idx="12">
                  <c:v>74.883459718040015</c:v>
                </c:pt>
                <c:pt idx="13">
                  <c:v>73.809341563490264</c:v>
                </c:pt>
                <c:pt idx="14">
                  <c:v>72.463169701810344</c:v>
                </c:pt>
                <c:pt idx="15">
                  <c:v>73.750194506377653</c:v>
                </c:pt>
                <c:pt idx="16">
                  <c:v>76.64872440458214</c:v>
                </c:pt>
                <c:pt idx="17">
                  <c:v>78.363954507786914</c:v>
                </c:pt>
                <c:pt idx="18">
                  <c:v>78.531341520036875</c:v>
                </c:pt>
                <c:pt idx="19">
                  <c:v>79.496520534005384</c:v>
                </c:pt>
                <c:pt idx="20">
                  <c:v>75.945170817002918</c:v>
                </c:pt>
                <c:pt idx="21">
                  <c:v>77.786961768836022</c:v>
                </c:pt>
                <c:pt idx="22">
                  <c:v>74.87338813189092</c:v>
                </c:pt>
                <c:pt idx="23">
                  <c:v>72.319872067321953</c:v>
                </c:pt>
                <c:pt idx="24">
                  <c:v>78.2088182159995</c:v>
                </c:pt>
                <c:pt idx="25">
                  <c:v>79.177637736144121</c:v>
                </c:pt>
                <c:pt idx="26">
                  <c:v>80.601925099563573</c:v>
                </c:pt>
                <c:pt idx="27">
                  <c:v>79.175422245888953</c:v>
                </c:pt>
                <c:pt idx="28">
                  <c:v>77.090530941369281</c:v>
                </c:pt>
                <c:pt idx="29">
                  <c:v>75.573381044248421</c:v>
                </c:pt>
                <c:pt idx="30">
                  <c:v>74.016701532149781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geirum'!$B$104</c:f>
              <c:strCache>
                <c:ptCount val="1"/>
                <c:pt idx="0">
                  <c:v>Nytjajarðvegur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geirum'!$D$104:$AH$104</c:f>
              <c:numCache>
                <c:formatCode>0.0</c:formatCode>
                <c:ptCount val="31"/>
                <c:pt idx="0">
                  <c:v>248.49728409662913</c:v>
                </c:pt>
                <c:pt idx="1">
                  <c:v>244.76415988620778</c:v>
                </c:pt>
                <c:pt idx="2">
                  <c:v>236.14363221907789</c:v>
                </c:pt>
                <c:pt idx="3">
                  <c:v>240.73696496770879</c:v>
                </c:pt>
                <c:pt idx="4">
                  <c:v>245.97677795219232</c:v>
                </c:pt>
                <c:pt idx="5">
                  <c:v>238.95859659346843</c:v>
                </c:pt>
                <c:pt idx="6">
                  <c:v>246.9704317379778</c:v>
                </c:pt>
                <c:pt idx="7">
                  <c:v>244.61736161634173</c:v>
                </c:pt>
                <c:pt idx="8">
                  <c:v>248.8970614498902</c:v>
                </c:pt>
                <c:pt idx="9">
                  <c:v>255.11004327548812</c:v>
                </c:pt>
                <c:pt idx="10">
                  <c:v>251.96394347160017</c:v>
                </c:pt>
                <c:pt idx="11">
                  <c:v>250.95254000084003</c:v>
                </c:pt>
                <c:pt idx="12">
                  <c:v>242.96633236514072</c:v>
                </c:pt>
                <c:pt idx="13">
                  <c:v>238.90486451086429</c:v>
                </c:pt>
                <c:pt idx="14">
                  <c:v>236.75793328096253</c:v>
                </c:pt>
                <c:pt idx="15">
                  <c:v>238.2702998087679</c:v>
                </c:pt>
                <c:pt idx="16">
                  <c:v>254.8324607179257</c:v>
                </c:pt>
                <c:pt idx="17">
                  <c:v>265.38378977632391</c:v>
                </c:pt>
                <c:pt idx="18">
                  <c:v>274.80122095915783</c:v>
                </c:pt>
                <c:pt idx="19">
                  <c:v>258.00646168003118</c:v>
                </c:pt>
                <c:pt idx="20">
                  <c:v>250.33613863984118</c:v>
                </c:pt>
                <c:pt idx="21">
                  <c:v>248.97733889847825</c:v>
                </c:pt>
                <c:pt idx="22">
                  <c:v>257.016410688652</c:v>
                </c:pt>
                <c:pt idx="23">
                  <c:v>252.08182420259635</c:v>
                </c:pt>
                <c:pt idx="24">
                  <c:v>274.03377814985527</c:v>
                </c:pt>
                <c:pt idx="25">
                  <c:v>258.29216548819812</c:v>
                </c:pt>
                <c:pt idx="26">
                  <c:v>255.01869988812734</c:v>
                </c:pt>
                <c:pt idx="27">
                  <c:v>265.27513677623853</c:v>
                </c:pt>
                <c:pt idx="28">
                  <c:v>252.7139410171043</c:v>
                </c:pt>
                <c:pt idx="29">
                  <c:v>243.24214163488236</c:v>
                </c:pt>
                <c:pt idx="30">
                  <c:v>247.52366217163456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geirum'!$B$105</c:f>
              <c:strCache>
                <c:ptCount val="1"/>
                <c:pt idx="0">
                  <c:v>Áburður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geirum'!$D$101:$AH$101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geirum'!$D$105:$AH$105</c:f>
              <c:numCache>
                <c:formatCode>0.0</c:formatCode>
                <c:ptCount val="31"/>
                <c:pt idx="0">
                  <c:v>0.51699999999993906</c:v>
                </c:pt>
                <c:pt idx="1">
                  <c:v>0.2423314666667693</c:v>
                </c:pt>
                <c:pt idx="2">
                  <c:v>0.55757973333334121</c:v>
                </c:pt>
                <c:pt idx="3">
                  <c:v>0.49869013333329804</c:v>
                </c:pt>
                <c:pt idx="4">
                  <c:v>6.7686666666645579E-2</c:v>
                </c:pt>
                <c:pt idx="5">
                  <c:v>6.1221599999953469E-2</c:v>
                </c:pt>
                <c:pt idx="6">
                  <c:v>0.41275373333337484</c:v>
                </c:pt>
                <c:pt idx="7">
                  <c:v>0.75665920000005826</c:v>
                </c:pt>
                <c:pt idx="8">
                  <c:v>7.5803199999995741E-2</c:v>
                </c:pt>
                <c:pt idx="9">
                  <c:v>9.4214266666654112E-2</c:v>
                </c:pt>
                <c:pt idx="10">
                  <c:v>0.1183453333333091</c:v>
                </c:pt>
                <c:pt idx="11">
                  <c:v>0.10186586666668518</c:v>
                </c:pt>
                <c:pt idx="12">
                  <c:v>0.13691919999996571</c:v>
                </c:pt>
                <c:pt idx="13">
                  <c:v>2.6465890000000627</c:v>
                </c:pt>
                <c:pt idx="14">
                  <c:v>4.9528167333334068</c:v>
                </c:pt>
                <c:pt idx="15">
                  <c:v>4.2094844000000649</c:v>
                </c:pt>
                <c:pt idx="16">
                  <c:v>2.8716423999999279</c:v>
                </c:pt>
                <c:pt idx="17">
                  <c:v>1.5525269635845689</c:v>
                </c:pt>
                <c:pt idx="18">
                  <c:v>4.7374723122222804</c:v>
                </c:pt>
                <c:pt idx="19">
                  <c:v>3.4430504389844145</c:v>
                </c:pt>
                <c:pt idx="20">
                  <c:v>2.0871003046665919</c:v>
                </c:pt>
                <c:pt idx="21">
                  <c:v>2.5996383361667768</c:v>
                </c:pt>
                <c:pt idx="22">
                  <c:v>3.5792256916778342</c:v>
                </c:pt>
                <c:pt idx="23">
                  <c:v>2.8903801666667732</c:v>
                </c:pt>
                <c:pt idx="24">
                  <c:v>2.2151572666665515</c:v>
                </c:pt>
                <c:pt idx="25">
                  <c:v>3.4787063666666427</c:v>
                </c:pt>
                <c:pt idx="26">
                  <c:v>2.9102340666665896</c:v>
                </c:pt>
                <c:pt idx="27">
                  <c:v>2.3833069333333015</c:v>
                </c:pt>
                <c:pt idx="28">
                  <c:v>3.1957588666666652</c:v>
                </c:pt>
                <c:pt idx="29">
                  <c:v>5.8667223999999578</c:v>
                </c:pt>
                <c:pt idx="30">
                  <c:v>5.4852815599999758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2.5186563464190348E-2"/>
              <c:y val="0.1722975683557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9"/>
          <c:y val="5.6620370370370363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86-47CE-8A5C-21E49C19B6AF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86-47CE-8A5C-21E49C19B6AF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86-47CE-8A5C-21E49C19B6AF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286-47CE-8A5C-21E49C19B6A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Kökurit!$C$66:$C$69</c:f>
              <c:strCache>
                <c:ptCount val="4"/>
                <c:pt idx="0">
                  <c:v>Iðragerjun</c:v>
                </c:pt>
                <c:pt idx="1">
                  <c:v>Meðhöndlun húsdýraáburðar</c:v>
                </c:pt>
                <c:pt idx="2">
                  <c:v>Nytjajarðvegur</c:v>
                </c:pt>
                <c:pt idx="3">
                  <c:v>Áburður</c:v>
                </c:pt>
              </c:strCache>
            </c:strRef>
          </c:cat>
          <c:val>
            <c:numRef>
              <c:f>Kökurit!$F$66:$F$69</c:f>
              <c:numCache>
                <c:formatCode>0%</c:formatCode>
                <c:ptCount val="4"/>
                <c:pt idx="0">
                  <c:v>0.10720642379880416</c:v>
                </c:pt>
                <c:pt idx="1">
                  <c:v>2.7241250927885128E-2</c:v>
                </c:pt>
                <c:pt idx="2">
                  <c:v>9.1099090505644173E-2</c:v>
                </c:pt>
                <c:pt idx="3">
                  <c:v>2.0188137041091477E-3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86-47CE-8A5C-21E49C19B6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8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D4E-41A4-9D90-391F2040DA64}"/>
              </c:ext>
            </c:extLst>
          </c:dPt>
          <c:dPt>
            <c:idx val="1"/>
            <c:bubble3D val="0"/>
            <c:spPr>
              <a:solidFill>
                <a:schemeClr val="accent2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D4E-41A4-9D90-391F2040DA64}"/>
              </c:ext>
            </c:extLst>
          </c:dPt>
          <c:dPt>
            <c:idx val="2"/>
            <c:bubble3D val="0"/>
            <c:spPr>
              <a:solidFill>
                <a:schemeClr val="accent2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D4E-41A4-9D90-391F2040DA64}"/>
              </c:ext>
            </c:extLst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D4E-41A4-9D90-391F2040DA64}"/>
              </c:ext>
            </c:extLst>
          </c:dPt>
          <c:dPt>
            <c:idx val="4"/>
            <c:bubble3D val="0"/>
            <c:spPr>
              <a:solidFill>
                <a:schemeClr val="accent2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D4E-41A4-9D90-391F2040DA64}"/>
              </c:ext>
            </c:extLst>
          </c:dPt>
          <c:dPt>
            <c:idx val="5"/>
            <c:bubble3D val="0"/>
            <c:spPr>
              <a:solidFill>
                <a:schemeClr val="accent2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D4E-41A4-9D90-391F2040DA6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Kökurit!$C$60:$C$65</c:f>
              <c:strCache>
                <c:ptCount val="6"/>
                <c:pt idx="0">
                  <c:v>Steinefnaiðnaður</c:v>
                </c:pt>
                <c:pt idx="1">
                  <c:v>Efnaiðnaður</c:v>
                </c:pt>
                <c:pt idx="2">
                  <c:v>Málmiðnaður</c:v>
                </c:pt>
                <c:pt idx="3">
                  <c:v>Leysiefni</c:v>
                </c:pt>
                <c:pt idx="4">
                  <c:v>F-gös (m.a. kælimiðlar)</c:v>
                </c:pt>
                <c:pt idx="5">
                  <c:v>Efnanotkun</c:v>
                </c:pt>
              </c:strCache>
            </c:strRef>
          </c:cat>
          <c:val>
            <c:numRef>
              <c:f>Kökurit!$F$60:$F$65</c:f>
              <c:numCache>
                <c:formatCode>0%</c:formatCode>
                <c:ptCount val="6"/>
                <c:pt idx="0">
                  <c:v>3.2939697457424821E-4</c:v>
                </c:pt>
                <c:pt idx="1">
                  <c:v>0</c:v>
                </c:pt>
                <c:pt idx="2">
                  <c:v>1.1197471968225081E-3</c:v>
                </c:pt>
                <c:pt idx="3">
                  <c:v>2.2906586086974966E-3</c:v>
                </c:pt>
                <c:pt idx="4">
                  <c:v>7.278832095495559E-2</c:v>
                </c:pt>
                <c:pt idx="5">
                  <c:v>2.2204125654938676E-3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D4E-41A4-9D90-391F2040DA6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864197530864197"/>
          <c:y val="2.1342592592592594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2B0-442C-9394-EAFF9B29107E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2B0-442C-9394-EAFF9B29107E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82B0-442C-9394-EAFF9B29107E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2B0-442C-9394-EAFF9B29107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Kökurit!$C$70:$C$73</c:f>
              <c:strCache>
                <c:ptCount val="4"/>
                <c:pt idx="0">
                  <c:v>Urðun úrgangs</c:v>
                </c:pt>
                <c:pt idx="1">
                  <c:v>Jarðgerð</c:v>
                </c:pt>
                <c:pt idx="2">
                  <c:v>Brennsla og opinn bruni</c:v>
                </c:pt>
                <c:pt idx="3">
                  <c:v>Meðhöndlun skólps</c:v>
                </c:pt>
              </c:strCache>
            </c:strRef>
          </c:cat>
          <c:val>
            <c:numRef>
              <c:f>Kökurit!$F$70:$F$73</c:f>
              <c:numCache>
                <c:formatCode>0%</c:formatCode>
                <c:ptCount val="4"/>
                <c:pt idx="0">
                  <c:v>6.8848421952209568E-2</c:v>
                </c:pt>
                <c:pt idx="1">
                  <c:v>2.154525220341381E-3</c:v>
                </c:pt>
                <c:pt idx="2">
                  <c:v>2.2242203738921831E-3</c:v>
                </c:pt>
                <c:pt idx="3">
                  <c:v>1.7690934051758835E-2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B0-442C-9394-EAFF9B29107E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72222222222224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22-4E83-B632-5CAD50833690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22-4E83-B632-5CAD50833690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22-4E83-B632-5CAD50833690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22-4E83-B632-5CAD50833690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122-4E83-B632-5CAD50833690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122-4E83-B632-5CAD50833690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122-4E83-B632-5CAD50833690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122-4E83-B632-5CAD508336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Kökurit!$C$52:$C$59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Kökurit!$F$52:$F$59</c:f>
              <c:numCache>
                <c:formatCode>0%</c:formatCode>
                <c:ptCount val="8"/>
                <c:pt idx="0">
                  <c:v>0.18762749934400702</c:v>
                </c:pt>
                <c:pt idx="1">
                  <c:v>0.30369471393575309</c:v>
                </c:pt>
                <c:pt idx="2">
                  <c:v>4.1214882982721278E-5</c:v>
                </c:pt>
                <c:pt idx="3">
                  <c:v>9.2629235731470257E-3</c:v>
                </c:pt>
                <c:pt idx="4">
                  <c:v>4.8443682874131809E-3</c:v>
                </c:pt>
                <c:pt idx="5">
                  <c:v>8.8687241907355364E-3</c:v>
                </c:pt>
                <c:pt idx="6">
                  <c:v>6.5778664984448509E-2</c:v>
                </c:pt>
                <c:pt idx="7">
                  <c:v>2.2649673966324644E-2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4122-4E83-B632-5CAD50833690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s-IS" sz="2000"/>
              <a:t>Effort</a:t>
            </a:r>
            <a:r>
              <a:rPr lang="is-IS" sz="2000" baseline="0"/>
              <a:t> sharing emissions</a:t>
            </a:r>
            <a:r>
              <a:rPr lang="is-IS" sz="2000"/>
              <a:t> 2020</a:t>
            </a:r>
          </a:p>
        </c:rich>
      </c:tx>
      <c:layout>
        <c:manualLayout>
          <c:xMode val="edge"/>
          <c:yMode val="edge"/>
          <c:x val="0.34461759010607523"/>
          <c:y val="1.72599340115165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>
        <c:manualLayout>
          <c:layoutTarget val="inner"/>
          <c:xMode val="edge"/>
          <c:yMode val="edge"/>
          <c:x val="0.28756706849696884"/>
          <c:y val="0.11057574479516577"/>
          <c:w val="0.42163623905418895"/>
          <c:h val="0.8223497668544121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7E8-437A-9BDA-FFC4F566BA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E8-437A-9BDA-FFC4F566BA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E8-437A-9BDA-FFC4F566BA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E8-437A-9BDA-FFC4F566BA0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Kökurit!$B$80:$B$83</c:f>
              <c:strCache>
                <c:ptCount val="4"/>
                <c:pt idx="0">
                  <c:v>Energy</c:v>
                </c:pt>
                <c:pt idx="1">
                  <c:v>Industry and Product Use</c:v>
                </c:pt>
                <c:pt idx="2">
                  <c:v>Agriculture</c:v>
                </c:pt>
                <c:pt idx="3">
                  <c:v>Waste</c:v>
                </c:pt>
              </c:strCache>
            </c:strRef>
          </c:cat>
          <c:val>
            <c:numRef>
              <c:f>Kökurit!$E$80:$E$83</c:f>
              <c:numCache>
                <c:formatCode>0</c:formatCode>
                <c:ptCount val="4"/>
                <c:pt idx="0">
                  <c:v>1637.7692499442469</c:v>
                </c:pt>
                <c:pt idx="1">
                  <c:v>213.96619864782087</c:v>
                </c:pt>
                <c:pt idx="2">
                  <c:v>618.31424627742672</c:v>
                </c:pt>
                <c:pt idx="3">
                  <c:v>247.03190054224967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E8-437A-9BDA-FFC4F566BA0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9"/>
          <c:y val="5.6620370370370363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3E-45DA-BFF0-7E11F4DC2CC6}"/>
              </c:ext>
            </c:extLst>
          </c:dPt>
          <c:dPt>
            <c:idx val="1"/>
            <c:bubble3D val="0"/>
            <c:spPr>
              <a:solidFill>
                <a:schemeClr val="accent3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3E-45DA-BFF0-7E11F4DC2CC6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43E-45DA-BFF0-7E11F4DC2CC6}"/>
              </c:ext>
            </c:extLst>
          </c:dPt>
          <c:dPt>
            <c:idx val="3"/>
            <c:bubble3D val="0"/>
            <c:spPr>
              <a:solidFill>
                <a:schemeClr val="accent3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43E-45DA-BFF0-7E11F4DC2C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Kökurit!$B$66:$B$69</c:f>
              <c:strCache>
                <c:ptCount val="4"/>
                <c:pt idx="0">
                  <c:v>Enteric Fermentation</c:v>
                </c:pt>
                <c:pt idx="1">
                  <c:v>Manure Management</c:v>
                </c:pt>
                <c:pt idx="2">
                  <c:v>Agricultural Soils</c:v>
                </c:pt>
                <c:pt idx="3">
                  <c:v>Other</c:v>
                </c:pt>
              </c:strCache>
            </c:strRef>
          </c:cat>
          <c:val>
            <c:numRef>
              <c:f>Kökurit!$F$66:$F$69</c:f>
              <c:numCache>
                <c:formatCode>0%</c:formatCode>
                <c:ptCount val="4"/>
                <c:pt idx="0">
                  <c:v>0.10720642379880416</c:v>
                </c:pt>
                <c:pt idx="1">
                  <c:v>2.7241250927885128E-2</c:v>
                </c:pt>
                <c:pt idx="2">
                  <c:v>9.1099090505644173E-2</c:v>
                </c:pt>
                <c:pt idx="3">
                  <c:v>2.0188137041091477E-3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3E-45DA-BFF0-7E11F4DC2CC6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9999999999998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321-441A-B47F-CBAD6AF56F8D}"/>
              </c:ext>
            </c:extLst>
          </c:dPt>
          <c:dPt>
            <c:idx val="1"/>
            <c:bubble3D val="0"/>
            <c:spPr>
              <a:solidFill>
                <a:schemeClr val="accent2">
                  <a:shade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321-441A-B47F-CBAD6AF56F8D}"/>
              </c:ext>
            </c:extLst>
          </c:dPt>
          <c:dPt>
            <c:idx val="2"/>
            <c:bubble3D val="0"/>
            <c:spPr>
              <a:solidFill>
                <a:schemeClr val="accent2">
                  <a:shade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321-441A-B47F-CBAD6AF56F8D}"/>
              </c:ext>
            </c:extLst>
          </c:dPt>
          <c:dPt>
            <c:idx val="3"/>
            <c:bubble3D val="0"/>
            <c:spPr>
              <a:solidFill>
                <a:schemeClr val="accent2">
                  <a:tint val="9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321-441A-B47F-CBAD6AF56F8D}"/>
              </c:ext>
            </c:extLst>
          </c:dPt>
          <c:dPt>
            <c:idx val="4"/>
            <c:bubble3D val="0"/>
            <c:spPr>
              <a:solidFill>
                <a:schemeClr val="accent2">
                  <a:tint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321-441A-B47F-CBAD6AF56F8D}"/>
              </c:ext>
            </c:extLst>
          </c:dPt>
          <c:dPt>
            <c:idx val="5"/>
            <c:bubble3D val="0"/>
            <c:spPr>
              <a:solidFill>
                <a:schemeClr val="accent2">
                  <a:tint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321-441A-B47F-CBAD6AF56F8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Kökurit!$B$60:$B$65</c:f>
              <c:strCache>
                <c:ptCount val="6"/>
                <c:pt idx="0">
                  <c:v>Mineral Industry</c:v>
                </c:pt>
                <c:pt idx="1">
                  <c:v>Chemical Industry</c:v>
                </c:pt>
                <c:pt idx="2">
                  <c:v>Metal Production</c:v>
                </c:pt>
                <c:pt idx="3">
                  <c:v>Solvent Use</c:v>
                </c:pt>
                <c:pt idx="4">
                  <c:v>F-gases</c:v>
                </c:pt>
                <c:pt idx="5">
                  <c:v>Other Product Manufacture</c:v>
                </c:pt>
              </c:strCache>
            </c:strRef>
          </c:cat>
          <c:val>
            <c:numRef>
              <c:f>Kökurit!$F$60:$F$65</c:f>
              <c:numCache>
                <c:formatCode>0%</c:formatCode>
                <c:ptCount val="6"/>
                <c:pt idx="0">
                  <c:v>3.2939697457424821E-4</c:v>
                </c:pt>
                <c:pt idx="1">
                  <c:v>0</c:v>
                </c:pt>
                <c:pt idx="2">
                  <c:v>1.1197471968225081E-3</c:v>
                </c:pt>
                <c:pt idx="3">
                  <c:v>2.2906586086974966E-3</c:v>
                </c:pt>
                <c:pt idx="4">
                  <c:v>7.278832095495559E-2</c:v>
                </c:pt>
                <c:pt idx="5">
                  <c:v>2.2204125654938676E-3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21-441A-B47F-CBAD6AF56F8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472222222222224"/>
          <c:y val="0.2506481481481481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4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91D-48F0-8203-1AFE3AF19FF8}"/>
              </c:ext>
            </c:extLst>
          </c:dPt>
          <c:dPt>
            <c:idx val="1"/>
            <c:bubble3D val="0"/>
            <c:spPr>
              <a:solidFill>
                <a:schemeClr val="accent1">
                  <a:shade val="61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91D-48F0-8203-1AFE3AF19FF8}"/>
              </c:ext>
            </c:extLst>
          </c:dPt>
          <c:dPt>
            <c:idx val="2"/>
            <c:bubble3D val="0"/>
            <c:spPr>
              <a:solidFill>
                <a:schemeClr val="accent1">
                  <a:shade val="7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91D-48F0-8203-1AFE3AF19FF8}"/>
              </c:ext>
            </c:extLst>
          </c:dPt>
          <c:dPt>
            <c:idx val="3"/>
            <c:bubble3D val="0"/>
            <c:spPr>
              <a:solidFill>
                <a:schemeClr val="accent1">
                  <a:shade val="9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91D-48F0-8203-1AFE3AF19FF8}"/>
              </c:ext>
            </c:extLst>
          </c:dPt>
          <c:dPt>
            <c:idx val="4"/>
            <c:bubble3D val="0"/>
            <c:spPr>
              <a:solidFill>
                <a:schemeClr val="accent1">
                  <a:tint val="93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91D-48F0-8203-1AFE3AF19FF8}"/>
              </c:ext>
            </c:extLst>
          </c:dPt>
          <c:dPt>
            <c:idx val="5"/>
            <c:bubble3D val="0"/>
            <c:spPr>
              <a:solidFill>
                <a:schemeClr val="accent1">
                  <a:tint val="77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91D-48F0-8203-1AFE3AF19FF8}"/>
              </c:ext>
            </c:extLst>
          </c:dPt>
          <c:dPt>
            <c:idx val="6"/>
            <c:bubble3D val="0"/>
            <c:spPr>
              <a:solidFill>
                <a:schemeClr val="accent1">
                  <a:tint val="62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91D-48F0-8203-1AFE3AF19FF8}"/>
              </c:ext>
            </c:extLst>
          </c:dPt>
          <c:dPt>
            <c:idx val="7"/>
            <c:bubble3D val="0"/>
            <c:spPr>
              <a:solidFill>
                <a:schemeClr val="accent1">
                  <a:tint val="4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91D-48F0-8203-1AFE3AF19FF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Kökurit!$B$52:$B$59</c:f>
              <c:strCache>
                <c:ptCount val="8"/>
                <c:pt idx="0">
                  <c:v>Fishing ships</c:v>
                </c:pt>
                <c:pt idx="1">
                  <c:v>Road Transport</c:v>
                </c:pt>
                <c:pt idx="2">
                  <c:v>Domestic Aviation</c:v>
                </c:pt>
                <c:pt idx="3">
                  <c:v>Domestic Navigation</c:v>
                </c:pt>
                <c:pt idx="4">
                  <c:v>Mobile machinery</c:v>
                </c:pt>
                <c:pt idx="5">
                  <c:v>Manufacturing Industries</c:v>
                </c:pt>
                <c:pt idx="6">
                  <c:v>Geothermal Power</c:v>
                </c:pt>
                <c:pt idx="7">
                  <c:v>Other</c:v>
                </c:pt>
              </c:strCache>
            </c:strRef>
          </c:cat>
          <c:val>
            <c:numRef>
              <c:f>Kökurit!$F$52:$F$59</c:f>
              <c:numCache>
                <c:formatCode>0%</c:formatCode>
                <c:ptCount val="8"/>
                <c:pt idx="0">
                  <c:v>0.18762749934400702</c:v>
                </c:pt>
                <c:pt idx="1">
                  <c:v>0.30369471393575309</c:v>
                </c:pt>
                <c:pt idx="2">
                  <c:v>4.1214882982721278E-5</c:v>
                </c:pt>
                <c:pt idx="3">
                  <c:v>9.2629235731470257E-3</c:v>
                </c:pt>
                <c:pt idx="4">
                  <c:v>4.8443682874131809E-3</c:v>
                </c:pt>
                <c:pt idx="5">
                  <c:v>8.8687241907355364E-3</c:v>
                </c:pt>
                <c:pt idx="6">
                  <c:v>6.5778664984448509E-2</c:v>
                </c:pt>
                <c:pt idx="7">
                  <c:v>2.2649673966324644E-2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291D-48F0-8203-1AFE3AF19FF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864197530864197"/>
          <c:y val="2.1342592592592594E-2"/>
          <c:w val="0.49709876543209874"/>
          <c:h val="0.74564814814814817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A81-47E6-BEE8-3753DE774371}"/>
              </c:ext>
            </c:extLst>
          </c:dPt>
          <c:dPt>
            <c:idx val="1"/>
            <c:bubble3D val="0"/>
            <c:spPr>
              <a:solidFill>
                <a:schemeClr val="accent4">
                  <a:shade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A81-47E6-BEE8-3753DE774371}"/>
              </c:ext>
            </c:extLst>
          </c:dPt>
          <c:dPt>
            <c:idx val="2"/>
            <c:bubble3D val="0"/>
            <c:spPr>
              <a:solidFill>
                <a:schemeClr val="accent4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A81-47E6-BEE8-3753DE774371}"/>
              </c:ext>
            </c:extLst>
          </c:dPt>
          <c:dPt>
            <c:idx val="3"/>
            <c:bubble3D val="0"/>
            <c:spPr>
              <a:solidFill>
                <a:schemeClr val="accent4">
                  <a:tint val="58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A81-47E6-BEE8-3753DE77437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Kökurit!$B$70:$B$73</c:f>
              <c:strCache>
                <c:ptCount val="4"/>
                <c:pt idx="0">
                  <c:v>Solid Waste Disposal</c:v>
                </c:pt>
                <c:pt idx="1">
                  <c:v>Composting</c:v>
                </c:pt>
                <c:pt idx="2">
                  <c:v>Incineration</c:v>
                </c:pt>
                <c:pt idx="3">
                  <c:v>Wastewater Treatment</c:v>
                </c:pt>
              </c:strCache>
            </c:strRef>
          </c:cat>
          <c:val>
            <c:numRef>
              <c:f>Kökurit!$F$70:$F$73</c:f>
              <c:numCache>
                <c:formatCode>0%</c:formatCode>
                <c:ptCount val="4"/>
                <c:pt idx="0">
                  <c:v>6.8848421952209568E-2</c:v>
                </c:pt>
                <c:pt idx="1">
                  <c:v>2.154525220341381E-3</c:v>
                </c:pt>
                <c:pt idx="2">
                  <c:v>2.2242203738921831E-3</c:v>
                </c:pt>
                <c:pt idx="3">
                  <c:v>1.7690934051758835E-2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A81-47E6-BEE8-3753DE77437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geirum'!$B$128</c:f>
              <c:strCache>
                <c:ptCount val="1"/>
                <c:pt idx="0">
                  <c:v>Urðun úrgangs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geirum'!$D$128:$AH$128</c:f>
              <c:numCache>
                <c:formatCode>0.0</c:formatCode>
                <c:ptCount val="31"/>
                <c:pt idx="0">
                  <c:v>149.73224359180495</c:v>
                </c:pt>
                <c:pt idx="1">
                  <c:v>154.75155590477738</c:v>
                </c:pt>
                <c:pt idx="2">
                  <c:v>168.14846358502928</c:v>
                </c:pt>
                <c:pt idx="3">
                  <c:v>179.68923104666308</c:v>
                </c:pt>
                <c:pt idx="4">
                  <c:v>190.33919241003571</c:v>
                </c:pt>
                <c:pt idx="5">
                  <c:v>201.09490457909786</c:v>
                </c:pt>
                <c:pt idx="6">
                  <c:v>204.95623387252914</c:v>
                </c:pt>
                <c:pt idx="7">
                  <c:v>208.75624387879702</c:v>
                </c:pt>
                <c:pt idx="8">
                  <c:v>214.88154243483393</c:v>
                </c:pt>
                <c:pt idx="9">
                  <c:v>221.64651205698209</c:v>
                </c:pt>
                <c:pt idx="10">
                  <c:v>227.17540037737282</c:v>
                </c:pt>
                <c:pt idx="11">
                  <c:v>235.46736183854097</c:v>
                </c:pt>
                <c:pt idx="12">
                  <c:v>236.29149612066971</c:v>
                </c:pt>
                <c:pt idx="13">
                  <c:v>237.08877957030938</c:v>
                </c:pt>
                <c:pt idx="14">
                  <c:v>244.82889159437428</c:v>
                </c:pt>
                <c:pt idx="15">
                  <c:v>234.37921196633101</c:v>
                </c:pt>
                <c:pt idx="16">
                  <c:v>265.32269581775853</c:v>
                </c:pt>
                <c:pt idx="17">
                  <c:v>262.41508077476391</c:v>
                </c:pt>
                <c:pt idx="18">
                  <c:v>252.08197955104674</c:v>
                </c:pt>
                <c:pt idx="19">
                  <c:v>242.79421898440251</c:v>
                </c:pt>
                <c:pt idx="20">
                  <c:v>242.68989381530926</c:v>
                </c:pt>
                <c:pt idx="21">
                  <c:v>221.37354613052207</c:v>
                </c:pt>
                <c:pt idx="22">
                  <c:v>195.92564616445776</c:v>
                </c:pt>
                <c:pt idx="23">
                  <c:v>208.1074537581577</c:v>
                </c:pt>
                <c:pt idx="24">
                  <c:v>204.58904049232558</c:v>
                </c:pt>
                <c:pt idx="25">
                  <c:v>200.14798023607082</c:v>
                </c:pt>
                <c:pt idx="26">
                  <c:v>191.97150498230337</c:v>
                </c:pt>
                <c:pt idx="27">
                  <c:v>184.80485083694774</c:v>
                </c:pt>
                <c:pt idx="28">
                  <c:v>192.83175217185243</c:v>
                </c:pt>
                <c:pt idx="29">
                  <c:v>161.84510288557595</c:v>
                </c:pt>
                <c:pt idx="30">
                  <c:v>187.06678015949052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geirum'!$B$129</c:f>
              <c:strCache>
                <c:ptCount val="1"/>
                <c:pt idx="0">
                  <c:v>Jarðgerð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geirum'!$D$129:$AH$129</c:f>
              <c:numCache>
                <c:formatCode>0.0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0.34304000000000001</c:v>
                </c:pt>
                <c:pt idx="6">
                  <c:v>0.34304000000000001</c:v>
                </c:pt>
                <c:pt idx="7">
                  <c:v>0.34304000000000001</c:v>
                </c:pt>
                <c:pt idx="8">
                  <c:v>0.34304000000000001</c:v>
                </c:pt>
                <c:pt idx="9">
                  <c:v>0.34304000000000001</c:v>
                </c:pt>
                <c:pt idx="10">
                  <c:v>0.34304000000000001</c:v>
                </c:pt>
                <c:pt idx="11">
                  <c:v>0.34304000000000001</c:v>
                </c:pt>
                <c:pt idx="12">
                  <c:v>0.34304000000000001</c:v>
                </c:pt>
                <c:pt idx="13">
                  <c:v>0.51455999999999991</c:v>
                </c:pt>
                <c:pt idx="14">
                  <c:v>0.51455999999999991</c:v>
                </c:pt>
                <c:pt idx="15">
                  <c:v>0.85759999999999992</c:v>
                </c:pt>
                <c:pt idx="16">
                  <c:v>1.37216</c:v>
                </c:pt>
                <c:pt idx="17">
                  <c:v>1.7151999999999998</c:v>
                </c:pt>
                <c:pt idx="18">
                  <c:v>1.8193126399999999</c:v>
                </c:pt>
                <c:pt idx="19">
                  <c:v>2.1848087244799999</c:v>
                </c:pt>
                <c:pt idx="20">
                  <c:v>2.6147431920640001</c:v>
                </c:pt>
                <c:pt idx="21">
                  <c:v>2.4494580812799995</c:v>
                </c:pt>
                <c:pt idx="22">
                  <c:v>1.91746496</c:v>
                </c:pt>
                <c:pt idx="23">
                  <c:v>2.5671398400000003</c:v>
                </c:pt>
                <c:pt idx="24">
                  <c:v>3.4544128000000001</c:v>
                </c:pt>
                <c:pt idx="25">
                  <c:v>3.6536161280000004</c:v>
                </c:pt>
                <c:pt idx="26">
                  <c:v>3.9122494208000003</c:v>
                </c:pt>
                <c:pt idx="27">
                  <c:v>3.7228464025600005</c:v>
                </c:pt>
                <c:pt idx="28">
                  <c:v>4.1174077516800001</c:v>
                </c:pt>
                <c:pt idx="29">
                  <c:v>4.093311610112</c:v>
                </c:pt>
                <c:pt idx="30">
                  <c:v>5.854020823039999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geirum'!$B$130</c:f>
              <c:strCache>
                <c:ptCount val="1"/>
                <c:pt idx="0">
                  <c:v>Brennsla og opinn bruni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geirum'!$E$130:$AH$130</c:f>
              <c:numCache>
                <c:formatCode>0.0</c:formatCode>
                <c:ptCount val="30"/>
                <c:pt idx="0">
                  <c:v>14.941539657667796</c:v>
                </c:pt>
                <c:pt idx="1">
                  <c:v>14.562318787884411</c:v>
                </c:pt>
                <c:pt idx="2">
                  <c:v>12.512133237071932</c:v>
                </c:pt>
                <c:pt idx="3">
                  <c:v>11.574038171498444</c:v>
                </c:pt>
                <c:pt idx="4">
                  <c:v>10.273340219497225</c:v>
                </c:pt>
                <c:pt idx="5">
                  <c:v>9.247688349045454</c:v>
                </c:pt>
                <c:pt idx="6">
                  <c:v>8.8874543231161915</c:v>
                </c:pt>
                <c:pt idx="7">
                  <c:v>7.5891978511927753</c:v>
                </c:pt>
                <c:pt idx="8">
                  <c:v>6.2800606840948987</c:v>
                </c:pt>
                <c:pt idx="9">
                  <c:v>6.0298185105264857</c:v>
                </c:pt>
                <c:pt idx="10">
                  <c:v>5.5292089972410396</c:v>
                </c:pt>
                <c:pt idx="11">
                  <c:v>5.1488933127525609</c:v>
                </c:pt>
                <c:pt idx="12">
                  <c:v>4.4453156570677068</c:v>
                </c:pt>
                <c:pt idx="13">
                  <c:v>6.78003876754254</c:v>
                </c:pt>
                <c:pt idx="14">
                  <c:v>5.4745524920987885</c:v>
                </c:pt>
                <c:pt idx="15">
                  <c:v>5.5327898723174114</c:v>
                </c:pt>
                <c:pt idx="16">
                  <c:v>8.6209444666858275</c:v>
                </c:pt>
                <c:pt idx="17">
                  <c:v>6.8306331539132445</c:v>
                </c:pt>
                <c:pt idx="18">
                  <c:v>6.6865975583634754</c:v>
                </c:pt>
                <c:pt idx="19">
                  <c:v>6.5122992051654096</c:v>
                </c:pt>
                <c:pt idx="20">
                  <c:v>7.1444797801906246</c:v>
                </c:pt>
                <c:pt idx="21">
                  <c:v>6.9025475471280862</c:v>
                </c:pt>
                <c:pt idx="22">
                  <c:v>5.9733521193200012</c:v>
                </c:pt>
                <c:pt idx="23">
                  <c:v>7.8417672927911646</c:v>
                </c:pt>
                <c:pt idx="24">
                  <c:v>7.099509136388134</c:v>
                </c:pt>
                <c:pt idx="25">
                  <c:v>7.4268464206791744</c:v>
                </c:pt>
                <c:pt idx="26">
                  <c:v>7.7987273868057061</c:v>
                </c:pt>
                <c:pt idx="27">
                  <c:v>6.8257945909720972</c:v>
                </c:pt>
                <c:pt idx="28">
                  <c:v>9.3740210721608026</c:v>
                </c:pt>
                <c:pt idx="29">
                  <c:v>6.0433882420422798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geirum'!$B$131</c:f>
              <c:strCache>
                <c:ptCount val="1"/>
                <c:pt idx="0">
                  <c:v>Meðhöndlun skólps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geirum'!$D$127:$AH$127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geirum'!$D$131:$AH$131</c:f>
              <c:numCache>
                <c:formatCode>0.0</c:formatCode>
                <c:ptCount val="31"/>
                <c:pt idx="0">
                  <c:v>54.577184719350861</c:v>
                </c:pt>
                <c:pt idx="1">
                  <c:v>57.490037925957409</c:v>
                </c:pt>
                <c:pt idx="2">
                  <c:v>56.899386825593929</c:v>
                </c:pt>
                <c:pt idx="3">
                  <c:v>60.695490619330911</c:v>
                </c:pt>
                <c:pt idx="4">
                  <c:v>56.530250588878559</c:v>
                </c:pt>
                <c:pt idx="5">
                  <c:v>58.660729232419783</c:v>
                </c:pt>
                <c:pt idx="6">
                  <c:v>69.789749144994119</c:v>
                </c:pt>
                <c:pt idx="7">
                  <c:v>73.756801656359528</c:v>
                </c:pt>
                <c:pt idx="8">
                  <c:v>60.668326071041697</c:v>
                </c:pt>
                <c:pt idx="9">
                  <c:v>62.241125002241766</c:v>
                </c:pt>
                <c:pt idx="10">
                  <c:v>68.004692548303083</c:v>
                </c:pt>
                <c:pt idx="11">
                  <c:v>68.302282579270468</c:v>
                </c:pt>
                <c:pt idx="12">
                  <c:v>79.673364144892346</c:v>
                </c:pt>
                <c:pt idx="13">
                  <c:v>73.649458340794226</c:v>
                </c:pt>
                <c:pt idx="14">
                  <c:v>66.514330732257946</c:v>
                </c:pt>
                <c:pt idx="15">
                  <c:v>63.55749979436159</c:v>
                </c:pt>
                <c:pt idx="16">
                  <c:v>56.163803470532955</c:v>
                </c:pt>
                <c:pt idx="17">
                  <c:v>58.998001394075487</c:v>
                </c:pt>
                <c:pt idx="18">
                  <c:v>54.137949223232852</c:v>
                </c:pt>
                <c:pt idx="19">
                  <c:v>51.386617252651121</c:v>
                </c:pt>
                <c:pt idx="20">
                  <c:v>44.630929391335727</c:v>
                </c:pt>
                <c:pt idx="21">
                  <c:v>47.356463527162113</c:v>
                </c:pt>
                <c:pt idx="22">
                  <c:v>55.42824144133462</c:v>
                </c:pt>
                <c:pt idx="23">
                  <c:v>53.374947322515865</c:v>
                </c:pt>
                <c:pt idx="24">
                  <c:v>44.079139323848707</c:v>
                </c:pt>
                <c:pt idx="25">
                  <c:v>49.987741984591025</c:v>
                </c:pt>
                <c:pt idx="26">
                  <c:v>44.932857614896619</c:v>
                </c:pt>
                <c:pt idx="27">
                  <c:v>48.571329513702544</c:v>
                </c:pt>
                <c:pt idx="28">
                  <c:v>51.046969564533029</c:v>
                </c:pt>
                <c:pt idx="29">
                  <c:v>47.843918596567221</c:v>
                </c:pt>
                <c:pt idx="30">
                  <c:v>48.067711317676853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2.5186563464190348E-2"/>
              <c:y val="0.1722975683557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geirum'!$B$157</c:f>
              <c:strCache>
                <c:ptCount val="1"/>
                <c:pt idx="0">
                  <c:v>Orka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geirum'!$D$156:$AH$156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geirum'!$D$157:$AH$157</c:f>
              <c:numCache>
                <c:formatCode>0.0</c:formatCode>
                <c:ptCount val="31"/>
                <c:pt idx="0">
                  <c:v>1835.5553002939907</c:v>
                </c:pt>
                <c:pt idx="1">
                  <c:v>1749.9194504273883</c:v>
                </c:pt>
                <c:pt idx="2">
                  <c:v>1893.4394215729294</c:v>
                </c:pt>
                <c:pt idx="3">
                  <c:v>1998.4953312315968</c:v>
                </c:pt>
                <c:pt idx="4">
                  <c:v>1947.3827083959211</c:v>
                </c:pt>
                <c:pt idx="5">
                  <c:v>2052.672928202915</c:v>
                </c:pt>
                <c:pt idx="6">
                  <c:v>2108.092740274566</c:v>
                </c:pt>
                <c:pt idx="7">
                  <c:v>2148.6471724126891</c:v>
                </c:pt>
                <c:pt idx="8">
                  <c:v>2142.2810426831365</c:v>
                </c:pt>
                <c:pt idx="9">
                  <c:v>2198.9152022903318</c:v>
                </c:pt>
                <c:pt idx="10">
                  <c:v>2181.3395122516399</c:v>
                </c:pt>
                <c:pt idx="11">
                  <c:v>2069.9635309194214</c:v>
                </c:pt>
                <c:pt idx="12">
                  <c:v>2179.6871969392619</c:v>
                </c:pt>
                <c:pt idx="13">
                  <c:v>2168.6601259425038</c:v>
                </c:pt>
                <c:pt idx="14">
                  <c:v>2267.9551342041823</c:v>
                </c:pt>
                <c:pt idx="15">
                  <c:v>2154.6055837374593</c:v>
                </c:pt>
                <c:pt idx="16">
                  <c:v>2213.5585819742855</c:v>
                </c:pt>
                <c:pt idx="17">
                  <c:v>2357.5467989333538</c:v>
                </c:pt>
                <c:pt idx="18">
                  <c:v>2229.3749754577102</c:v>
                </c:pt>
                <c:pt idx="19">
                  <c:v>2130.4451676503654</c:v>
                </c:pt>
                <c:pt idx="20">
                  <c:v>2019.657624002813</c:v>
                </c:pt>
                <c:pt idx="21">
                  <c:v>1898.0264873796409</c:v>
                </c:pt>
                <c:pt idx="22">
                  <c:v>1849.359793283181</c:v>
                </c:pt>
                <c:pt idx="23">
                  <c:v>1814.009576225016</c:v>
                </c:pt>
                <c:pt idx="24">
                  <c:v>1802.6211716045268</c:v>
                </c:pt>
                <c:pt idx="25">
                  <c:v>1847.9491382206943</c:v>
                </c:pt>
                <c:pt idx="26">
                  <c:v>1823.3587575800834</c:v>
                </c:pt>
                <c:pt idx="27">
                  <c:v>1865.5851266759955</c:v>
                </c:pt>
                <c:pt idx="28">
                  <c:v>1906.8762122002577</c:v>
                </c:pt>
                <c:pt idx="29">
                  <c:v>1848.8093803417969</c:v>
                </c:pt>
                <c:pt idx="30">
                  <c:v>1658.7939985057405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geirum'!$B$158</c:f>
              <c:strCache>
                <c:ptCount val="1"/>
                <c:pt idx="0">
                  <c:v>Iðnaður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geirum'!$D$156:$AH$156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geirum'!$D$158:$AH$158</c:f>
              <c:numCache>
                <c:formatCode>0.0</c:formatCode>
                <c:ptCount val="31"/>
                <c:pt idx="0">
                  <c:v>958.03420168848743</c:v>
                </c:pt>
                <c:pt idx="1">
                  <c:v>837.73836900402932</c:v>
                </c:pt>
                <c:pt idx="2">
                  <c:v>608.22744351842778</c:v>
                </c:pt>
                <c:pt idx="3">
                  <c:v>565.57792006376303</c:v>
                </c:pt>
                <c:pt idx="4">
                  <c:v>531.25071725102441</c:v>
                </c:pt>
                <c:pt idx="5">
                  <c:v>564.93896841027868</c:v>
                </c:pt>
                <c:pt idx="6">
                  <c:v>539.1093061657408</c:v>
                </c:pt>
                <c:pt idx="7">
                  <c:v>664.12035819472658</c:v>
                </c:pt>
                <c:pt idx="8">
                  <c:v>811.50588052808928</c:v>
                </c:pt>
                <c:pt idx="9">
                  <c:v>964.61878948103924</c:v>
                </c:pt>
                <c:pt idx="10">
                  <c:v>1009.9404365345836</c:v>
                </c:pt>
                <c:pt idx="11">
                  <c:v>1004.628321187433</c:v>
                </c:pt>
                <c:pt idx="12">
                  <c:v>988.59501115309638</c:v>
                </c:pt>
                <c:pt idx="13">
                  <c:v>974.89196788177037</c:v>
                </c:pt>
                <c:pt idx="14">
                  <c:v>980.49657497311489</c:v>
                </c:pt>
                <c:pt idx="15">
                  <c:v>954.70495127233255</c:v>
                </c:pt>
                <c:pt idx="16">
                  <c:v>1435.199016643945</c:v>
                </c:pt>
                <c:pt idx="17">
                  <c:v>1573.2612109443994</c:v>
                </c:pt>
                <c:pt idx="18">
                  <c:v>2095.6967931327281</c:v>
                </c:pt>
                <c:pt idx="19">
                  <c:v>1888.5339409120877</c:v>
                </c:pt>
                <c:pt idx="20">
                  <c:v>1917.3867129151856</c:v>
                </c:pt>
                <c:pt idx="21">
                  <c:v>1838.2360818055138</c:v>
                </c:pt>
                <c:pt idx="22">
                  <c:v>1908.6088346803949</c:v>
                </c:pt>
                <c:pt idx="23">
                  <c:v>1956.8284596234876</c:v>
                </c:pt>
                <c:pt idx="24">
                  <c:v>1932.7466318065779</c:v>
                </c:pt>
                <c:pt idx="25">
                  <c:v>1982.5256095771722</c:v>
                </c:pt>
                <c:pt idx="26">
                  <c:v>1964.4182839053055</c:v>
                </c:pt>
                <c:pt idx="27">
                  <c:v>2008.8028202735022</c:v>
                </c:pt>
                <c:pt idx="28">
                  <c:v>2051.4819263837189</c:v>
                </c:pt>
                <c:pt idx="29">
                  <c:v>2019.8952718042067</c:v>
                </c:pt>
                <c:pt idx="30">
                  <c:v>1986.1524104518551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geirum'!$B$159</c:f>
              <c:strCache>
                <c:ptCount val="1"/>
                <c:pt idx="0">
                  <c:v>Landbúnaður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geirum'!$D$156:$AH$156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geirum'!$D$159:$AH$159</c:f>
              <c:numCache>
                <c:formatCode>0.0</c:formatCode>
                <c:ptCount val="31"/>
                <c:pt idx="0">
                  <c:v>661.52681978837177</c:v>
                </c:pt>
                <c:pt idx="1">
                  <c:v>645.01071500645855</c:v>
                </c:pt>
                <c:pt idx="2">
                  <c:v>628.12284564809022</c:v>
                </c:pt>
                <c:pt idx="3">
                  <c:v>632.39809090619951</c:v>
                </c:pt>
                <c:pt idx="4">
                  <c:v>639.08192277171577</c:v>
                </c:pt>
                <c:pt idx="5">
                  <c:v>618.19141206817244</c:v>
                </c:pt>
                <c:pt idx="6">
                  <c:v>632.02968592321758</c:v>
                </c:pt>
                <c:pt idx="7">
                  <c:v>626.61149838659639</c:v>
                </c:pt>
                <c:pt idx="8">
                  <c:v>638.23059502998319</c:v>
                </c:pt>
                <c:pt idx="9">
                  <c:v>642.87396390019865</c:v>
                </c:pt>
                <c:pt idx="10">
                  <c:v>626.64834392728756</c:v>
                </c:pt>
                <c:pt idx="11">
                  <c:v>626.90229842741496</c:v>
                </c:pt>
                <c:pt idx="12">
                  <c:v>612.0962995231182</c:v>
                </c:pt>
                <c:pt idx="13">
                  <c:v>605.92131748434588</c:v>
                </c:pt>
                <c:pt idx="14">
                  <c:v>600.8993454392612</c:v>
                </c:pt>
                <c:pt idx="15">
                  <c:v>605.25910468965253</c:v>
                </c:pt>
                <c:pt idx="16">
                  <c:v>628.917308468481</c:v>
                </c:pt>
                <c:pt idx="17">
                  <c:v>644.14248854923062</c:v>
                </c:pt>
                <c:pt idx="18">
                  <c:v>659.9239288050187</c:v>
                </c:pt>
                <c:pt idx="19">
                  <c:v>647.08497049642904</c:v>
                </c:pt>
                <c:pt idx="20">
                  <c:v>631.42938721974963</c:v>
                </c:pt>
                <c:pt idx="21">
                  <c:v>631.95258187999457</c:v>
                </c:pt>
                <c:pt idx="22">
                  <c:v>635.05251386254406</c:v>
                </c:pt>
                <c:pt idx="23">
                  <c:v>620.19319086900566</c:v>
                </c:pt>
                <c:pt idx="24">
                  <c:v>665.83373689489906</c:v>
                </c:pt>
                <c:pt idx="25">
                  <c:v>654.78888677930229</c:v>
                </c:pt>
                <c:pt idx="26">
                  <c:v>656.5916143362532</c:v>
                </c:pt>
                <c:pt idx="27">
                  <c:v>657.84157048540385</c:v>
                </c:pt>
                <c:pt idx="28">
                  <c:v>634.09660858793393</c:v>
                </c:pt>
                <c:pt idx="29">
                  <c:v>621.34275972489922</c:v>
                </c:pt>
                <c:pt idx="30">
                  <c:v>618.31424627742672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geirum'!$B$160</c:f>
              <c:strCache>
                <c:ptCount val="1"/>
                <c:pt idx="0">
                  <c:v>Úrgangur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geirum'!$D$156:$AH$156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geirum'!$D$160:$AH$160</c:f>
              <c:numCache>
                <c:formatCode>0.0</c:formatCode>
                <c:ptCount val="31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260.17390011292048</c:v>
                </c:pt>
                <c:pt idx="23">
                  <c:v>270.02289303999356</c:v>
                </c:pt>
                <c:pt idx="24">
                  <c:v>259.96435990896543</c:v>
                </c:pt>
                <c:pt idx="25">
                  <c:v>260.88884748504995</c:v>
                </c:pt>
                <c:pt idx="26">
                  <c:v>248.24345843867917</c:v>
                </c:pt>
                <c:pt idx="27">
                  <c:v>244.89775414001599</c:v>
                </c:pt>
                <c:pt idx="28">
                  <c:v>254.82192407903756</c:v>
                </c:pt>
                <c:pt idx="29">
                  <c:v>223.156354164416</c:v>
                </c:pt>
                <c:pt idx="30">
                  <c:v>247.03190054224967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ser>
          <c:idx val="4"/>
          <c:order val="4"/>
          <c:tx>
            <c:strRef>
              <c:f>'Losunar skipt eftir geirum'!$B$161</c:f>
              <c:strCache>
                <c:ptCount val="1"/>
                <c:pt idx="0">
                  <c:v>Landnotkun og skógrækt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geirum'!$D$156:$AH$156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geirum'!$D$161:$AH$161</c:f>
              <c:numCache>
                <c:formatCode>0.0</c:formatCode>
                <c:ptCount val="31"/>
                <c:pt idx="0">
                  <c:v>9198.8705248993629</c:v>
                </c:pt>
                <c:pt idx="1">
                  <c:v>9205.9902167158252</c:v>
                </c:pt>
                <c:pt idx="2">
                  <c:v>9197.8102454419004</c:v>
                </c:pt>
                <c:pt idx="3">
                  <c:v>9190.715986494406</c:v>
                </c:pt>
                <c:pt idx="4">
                  <c:v>9185.8559900529635</c:v>
                </c:pt>
                <c:pt idx="5">
                  <c:v>9175.1199105475807</c:v>
                </c:pt>
                <c:pt idx="6">
                  <c:v>9172.5882495284241</c:v>
                </c:pt>
                <c:pt idx="7">
                  <c:v>9170.9609020556618</c:v>
                </c:pt>
                <c:pt idx="8">
                  <c:v>9173.6505106230943</c:v>
                </c:pt>
                <c:pt idx="9">
                  <c:v>9182.2416792867461</c:v>
                </c:pt>
                <c:pt idx="10">
                  <c:v>9194.0600376130078</c:v>
                </c:pt>
                <c:pt idx="11">
                  <c:v>9206.8125025760564</c:v>
                </c:pt>
                <c:pt idx="12">
                  <c:v>9227.6334541400174</c:v>
                </c:pt>
                <c:pt idx="13">
                  <c:v>9228.3840620825158</c:v>
                </c:pt>
                <c:pt idx="14">
                  <c:v>9230.4918231658139</c:v>
                </c:pt>
                <c:pt idx="15">
                  <c:v>9232.1050515564366</c:v>
                </c:pt>
                <c:pt idx="16">
                  <c:v>9295.9826336796232</c:v>
                </c:pt>
                <c:pt idx="17">
                  <c:v>9200.7191565907779</c:v>
                </c:pt>
                <c:pt idx="18">
                  <c:v>9241.4280965988019</c:v>
                </c:pt>
                <c:pt idx="19">
                  <c:v>9232.9076875990722</c:v>
                </c:pt>
                <c:pt idx="20">
                  <c:v>9196.1113491372707</c:v>
                </c:pt>
                <c:pt idx="21">
                  <c:v>9170.2184903949837</c:v>
                </c:pt>
                <c:pt idx="22">
                  <c:v>9164.5273392765848</c:v>
                </c:pt>
                <c:pt idx="23">
                  <c:v>9150.2715597783117</c:v>
                </c:pt>
                <c:pt idx="24">
                  <c:v>9129.9726432046009</c:v>
                </c:pt>
                <c:pt idx="25">
                  <c:v>9107.110114403411</c:v>
                </c:pt>
                <c:pt idx="26">
                  <c:v>9079.9928058136229</c:v>
                </c:pt>
                <c:pt idx="27">
                  <c:v>9040.4492983635773</c:v>
                </c:pt>
                <c:pt idx="28">
                  <c:v>9015.4759846541638</c:v>
                </c:pt>
                <c:pt idx="29">
                  <c:v>9020.1180570107554</c:v>
                </c:pt>
                <c:pt idx="30">
                  <c:v>9009.7576478490282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DD5-441F-8EE9-C9336BD12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5276778921077809E-2"/>
          <c:y val="4.7901001888187279E-2"/>
          <c:w val="0.8898077855296429"/>
          <c:h val="0.834648990974534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geirum'!$B$193</c:f>
              <c:strCache>
                <c:ptCount val="1"/>
                <c:pt idx="0">
                  <c:v>Viðarafurður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geirum'!$D$186:$AH$186</c15:sqref>
                  </c15:fullRef>
                </c:ext>
              </c:extLst>
              <c:f>('Losunar skipt eftir geirum'!$D$186:$E$186,'Losunar skipt eftir geirum'!$G$186:$AH$186)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geirum'!$D$193:$AH$193</c15:sqref>
                  </c15:fullRef>
                </c:ext>
              </c:extLst>
              <c:f>('Losunar skipt eftir geirum'!$D$193:$E$193,'Losunar skipt eftir geirum'!$G$193:$AH$193)</c:f>
              <c:numCache>
                <c:formatCode>0.0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5.1879785421000003E-4</c:v>
                </c:pt>
                <c:pt idx="7">
                  <c:v>-7.2899714048400002E-3</c:v>
                </c:pt>
                <c:pt idx="8">
                  <c:v>3.4118470721400001E-3</c:v>
                </c:pt>
                <c:pt idx="9">
                  <c:v>4.3501897029E-4</c:v>
                </c:pt>
                <c:pt idx="10">
                  <c:v>3.1701310118699999E-3</c:v>
                </c:pt>
                <c:pt idx="11">
                  <c:v>2.2765598586700002E-3</c:v>
                </c:pt>
                <c:pt idx="12">
                  <c:v>-1.1768500439700001E-3</c:v>
                </c:pt>
                <c:pt idx="13">
                  <c:v>4.2590022112000002E-4</c:v>
                </c:pt>
                <c:pt idx="14">
                  <c:v>-2.4757687655999999E-4</c:v>
                </c:pt>
                <c:pt idx="15">
                  <c:v>3.0829052255900002E-3</c:v>
                </c:pt>
                <c:pt idx="16">
                  <c:v>2.6067479256699998E-3</c:v>
                </c:pt>
                <c:pt idx="17">
                  <c:v>-1.4903911981870001E-2</c:v>
                </c:pt>
                <c:pt idx="18">
                  <c:v>-9.6232144524799994E-3</c:v>
                </c:pt>
                <c:pt idx="19">
                  <c:v>-3.0219679527930001E-2</c:v>
                </c:pt>
                <c:pt idx="20">
                  <c:v>-3.2620154588120003E-2</c:v>
                </c:pt>
                <c:pt idx="21">
                  <c:v>-6.0580887780179997E-2</c:v>
                </c:pt>
                <c:pt idx="22">
                  <c:v>-6.65430321533E-2</c:v>
                </c:pt>
                <c:pt idx="23">
                  <c:v>-6.5238163880020003E-2</c:v>
                </c:pt>
                <c:pt idx="24">
                  <c:v>-0.12415273687563</c:v>
                </c:pt>
                <c:pt idx="25">
                  <c:v>-3.8244932939009997E-2</c:v>
                </c:pt>
                <c:pt idx="26">
                  <c:v>-9.436319945853E-2</c:v>
                </c:pt>
                <c:pt idx="27">
                  <c:v>-0.15021242781801</c:v>
                </c:pt>
                <c:pt idx="28">
                  <c:v>-7.7096118319270004E-2</c:v>
                </c:pt>
                <c:pt idx="29">
                  <c:v>-4.0665224121660001E-2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geirum'!$B$187</c:f>
              <c:strCache>
                <c:ptCount val="1"/>
                <c:pt idx="0">
                  <c:v>Skóglendi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geirum'!$D$186:$AH$186</c15:sqref>
                  </c15:fullRef>
                </c:ext>
              </c:extLst>
              <c:f>('Losunar skipt eftir geirum'!$D$186:$E$186,'Losunar skipt eftir geirum'!$G$186:$AH$186)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geirum'!$D$187:$AH$187</c15:sqref>
                  </c15:fullRef>
                </c:ext>
              </c:extLst>
              <c:f>('Losunar skipt eftir geirum'!$D$187:$E$187,'Losunar skipt eftir geirum'!$G$187:$AH$187)</c:f>
              <c:numCache>
                <c:formatCode>0.0</c:formatCode>
                <c:ptCount val="30"/>
                <c:pt idx="0">
                  <c:v>-29.936733393875691</c:v>
                </c:pt>
                <c:pt idx="1">
                  <c:v>-31.267263543764972</c:v>
                </c:pt>
                <c:pt idx="2">
                  <c:v>-40.928221386826273</c:v>
                </c:pt>
                <c:pt idx="3">
                  <c:v>-43.760782439866254</c:v>
                </c:pt>
                <c:pt idx="4">
                  <c:v>-53.467049969558488</c:v>
                </c:pt>
                <c:pt idx="5">
                  <c:v>-57.524169320503518</c:v>
                </c:pt>
                <c:pt idx="6">
                  <c:v>-64.402312855315614</c:v>
                </c:pt>
                <c:pt idx="7">
                  <c:v>-72.779970752940045</c:v>
                </c:pt>
                <c:pt idx="8">
                  <c:v>-79.040823576132354</c:v>
                </c:pt>
                <c:pt idx="9">
                  <c:v>-89.249377213161793</c:v>
                </c:pt>
                <c:pt idx="10">
                  <c:v>-94.678180646015832</c:v>
                </c:pt>
                <c:pt idx="11">
                  <c:v>-103.60026662514184</c:v>
                </c:pt>
                <c:pt idx="12">
                  <c:v>-114.24767336676655</c:v>
                </c:pt>
                <c:pt idx="13">
                  <c:v>-120.27035150413303</c:v>
                </c:pt>
                <c:pt idx="14">
                  <c:v>-139.67103763201669</c:v>
                </c:pt>
                <c:pt idx="15">
                  <c:v>-145.88461710909425</c:v>
                </c:pt>
                <c:pt idx="16">
                  <c:v>-254.01708895272267</c:v>
                </c:pt>
                <c:pt idx="17">
                  <c:v>-258.10023901662595</c:v>
                </c:pt>
                <c:pt idx="18">
                  <c:v>-271.51081707928188</c:v>
                </c:pt>
                <c:pt idx="19">
                  <c:v>-294.86513036607511</c:v>
                </c:pt>
                <c:pt idx="20">
                  <c:v>-321.95708566625927</c:v>
                </c:pt>
                <c:pt idx="21">
                  <c:v>-332.5619954183565</c:v>
                </c:pt>
                <c:pt idx="22">
                  <c:v>-351.29522432020934</c:v>
                </c:pt>
                <c:pt idx="23">
                  <c:v>-375.18625952360981</c:v>
                </c:pt>
                <c:pt idx="24">
                  <c:v>-399.58435701633886</c:v>
                </c:pt>
                <c:pt idx="25">
                  <c:v>-422.96641198614242</c:v>
                </c:pt>
                <c:pt idx="26">
                  <c:v>-461.36234821777941</c:v>
                </c:pt>
                <c:pt idx="27">
                  <c:v>-489.40124517960277</c:v>
                </c:pt>
                <c:pt idx="28">
                  <c:v>-490.00450158853818</c:v>
                </c:pt>
                <c:pt idx="29">
                  <c:v>-510.19323381336454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geirum'!$B$188</c:f>
              <c:strCache>
                <c:ptCount val="1"/>
                <c:pt idx="0">
                  <c:v>Ræktunarland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geirum'!$D$186:$AH$186</c15:sqref>
                  </c15:fullRef>
                </c:ext>
              </c:extLst>
              <c:f>('Losunar skipt eftir geirum'!$D$186:$E$186,'Losunar skipt eftir geirum'!$G$186:$AH$186)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geirum'!$D$188:$AH$188</c15:sqref>
                  </c15:fullRef>
                </c:ext>
              </c:extLst>
              <c:f>('Losunar skipt eftir geirum'!$D$188:$E$188,'Losunar skipt eftir geirum'!$G$188:$AH$188)</c:f>
              <c:numCache>
                <c:formatCode>0.0</c:formatCode>
                <c:ptCount val="30"/>
                <c:pt idx="0">
                  <c:v>1979.2346484112993</c:v>
                </c:pt>
                <c:pt idx="1">
                  <c:v>1979.2811064246982</c:v>
                </c:pt>
                <c:pt idx="2">
                  <c:v>1978.164999450901</c:v>
                </c:pt>
                <c:pt idx="3">
                  <c:v>1977.6297343003657</c:v>
                </c:pt>
                <c:pt idx="4">
                  <c:v>1977.0800140652796</c:v>
                </c:pt>
                <c:pt idx="5">
                  <c:v>1976.5116568139022</c:v>
                </c:pt>
                <c:pt idx="6">
                  <c:v>1975.9744917811367</c:v>
                </c:pt>
                <c:pt idx="7">
                  <c:v>1975.428016164471</c:v>
                </c:pt>
                <c:pt idx="8">
                  <c:v>1974.9285541633633</c:v>
                </c:pt>
                <c:pt idx="9">
                  <c:v>1974.4093664735058</c:v>
                </c:pt>
                <c:pt idx="10">
                  <c:v>1973.942416559647</c:v>
                </c:pt>
                <c:pt idx="11">
                  <c:v>1973.4816465672536</c:v>
                </c:pt>
                <c:pt idx="12">
                  <c:v>1973.022618000869</c:v>
                </c:pt>
                <c:pt idx="13">
                  <c:v>1972.5333739787318</c:v>
                </c:pt>
                <c:pt idx="14">
                  <c:v>1972.0990388193973</c:v>
                </c:pt>
                <c:pt idx="15">
                  <c:v>1971.718440660065</c:v>
                </c:pt>
                <c:pt idx="16">
                  <c:v>1971.2925637183953</c:v>
                </c:pt>
                <c:pt idx="17">
                  <c:v>1970.9194089495722</c:v>
                </c:pt>
                <c:pt idx="18">
                  <c:v>1970.5712731855313</c:v>
                </c:pt>
                <c:pt idx="19">
                  <c:v>1970.2286631715006</c:v>
                </c:pt>
                <c:pt idx="20">
                  <c:v>1969.884333503127</c:v>
                </c:pt>
                <c:pt idx="21">
                  <c:v>1969.5382894218058</c:v>
                </c:pt>
                <c:pt idx="22">
                  <c:v>1969.1905361450044</c:v>
                </c:pt>
                <c:pt idx="23">
                  <c:v>1968.8410788664089</c:v>
                </c:pt>
                <c:pt idx="24">
                  <c:v>1968.5956327560684</c:v>
                </c:pt>
                <c:pt idx="25">
                  <c:v>1967.9233062938742</c:v>
                </c:pt>
                <c:pt idx="26">
                  <c:v>1967.7825346030279</c:v>
                </c:pt>
                <c:pt idx="27">
                  <c:v>1967.4263127835247</c:v>
                </c:pt>
                <c:pt idx="28">
                  <c:v>1967.0684125789539</c:v>
                </c:pt>
                <c:pt idx="29">
                  <c:v>1966.756368697289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geirum'!$B$190</c:f>
              <c:strCache>
                <c:ptCount val="1"/>
                <c:pt idx="0">
                  <c:v>Votlendi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geirum'!$D$186:$AH$186</c15:sqref>
                  </c15:fullRef>
                </c:ext>
              </c:extLst>
              <c:f>('Losunar skipt eftir geirum'!$D$186:$E$186,'Losunar skipt eftir geirum'!$G$186:$AH$186)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geirum'!$D$190:$AH$190</c15:sqref>
                  </c15:fullRef>
                </c:ext>
              </c:extLst>
              <c:f>('Losunar skipt eftir geirum'!$D$190:$E$190,'Losunar skipt eftir geirum'!$G$190:$AH$190)</c:f>
              <c:numCache>
                <c:formatCode>0.0</c:formatCode>
                <c:ptCount val="30"/>
                <c:pt idx="0">
                  <c:v>1852.2376029387904</c:v>
                </c:pt>
                <c:pt idx="1">
                  <c:v>1861.4504751957743</c:v>
                </c:pt>
                <c:pt idx="2">
                  <c:v>1860.1786267338907</c:v>
                </c:pt>
                <c:pt idx="3">
                  <c:v>1859.1076782368932</c:v>
                </c:pt>
                <c:pt idx="4">
                  <c:v>1857.5922628880344</c:v>
                </c:pt>
                <c:pt idx="5">
                  <c:v>1859.6519872000329</c:v>
                </c:pt>
                <c:pt idx="6">
                  <c:v>1857.2603925301664</c:v>
                </c:pt>
                <c:pt idx="7">
                  <c:v>1853.9121183578898</c:v>
                </c:pt>
                <c:pt idx="8">
                  <c:v>1849.8579152312011</c:v>
                </c:pt>
                <c:pt idx="9">
                  <c:v>1844.3755825983101</c:v>
                </c:pt>
                <c:pt idx="10">
                  <c:v>1840.9675773728625</c:v>
                </c:pt>
                <c:pt idx="11">
                  <c:v>1836.0022403572582</c:v>
                </c:pt>
                <c:pt idx="12">
                  <c:v>1832.9431009342914</c:v>
                </c:pt>
                <c:pt idx="13">
                  <c:v>1829.6427692273699</c:v>
                </c:pt>
                <c:pt idx="14">
                  <c:v>1825.0081380142465</c:v>
                </c:pt>
                <c:pt idx="15">
                  <c:v>1818.9978562797544</c:v>
                </c:pt>
                <c:pt idx="16">
                  <c:v>1809.5084558509009</c:v>
                </c:pt>
                <c:pt idx="17">
                  <c:v>1801.9453997352969</c:v>
                </c:pt>
                <c:pt idx="18">
                  <c:v>1800.5869662545208</c:v>
                </c:pt>
                <c:pt idx="19">
                  <c:v>1798.904746838469</c:v>
                </c:pt>
                <c:pt idx="20">
                  <c:v>1797.2673318795887</c:v>
                </c:pt>
                <c:pt idx="21">
                  <c:v>1795.5082796921217</c:v>
                </c:pt>
                <c:pt idx="22">
                  <c:v>1793.7861908379891</c:v>
                </c:pt>
                <c:pt idx="23">
                  <c:v>1792.3744787762851</c:v>
                </c:pt>
                <c:pt idx="24">
                  <c:v>1790.6892143879461</c:v>
                </c:pt>
                <c:pt idx="25">
                  <c:v>1788.977116573373</c:v>
                </c:pt>
                <c:pt idx="26">
                  <c:v>1787.3184994677031</c:v>
                </c:pt>
                <c:pt idx="27">
                  <c:v>1785.4999189400394</c:v>
                </c:pt>
                <c:pt idx="28">
                  <c:v>1783.6717551233728</c:v>
                </c:pt>
                <c:pt idx="29">
                  <c:v>1783.3785884360984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ser>
          <c:idx val="4"/>
          <c:order val="4"/>
          <c:tx>
            <c:strRef>
              <c:f>'Losunar skipt eftir geirum'!$B$189</c:f>
              <c:strCache>
                <c:ptCount val="1"/>
                <c:pt idx="0">
                  <c:v>Graslendi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geirum'!$D$186:$AH$186</c15:sqref>
                  </c15:fullRef>
                </c:ext>
              </c:extLst>
              <c:f>('Losunar skipt eftir geirum'!$D$186:$E$186,'Losunar skipt eftir geirum'!$G$186:$AH$186)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geirum'!$D$189:$AH$189</c15:sqref>
                  </c15:fullRef>
                </c:ext>
              </c:extLst>
              <c:f>('Losunar skipt eftir geirum'!$D$189:$E$189,'Losunar skipt eftir geirum'!$G$189:$AH$189)</c:f>
              <c:numCache>
                <c:formatCode>0.0</c:formatCode>
                <c:ptCount val="30"/>
                <c:pt idx="0">
                  <c:v>5375.4992366438191</c:v>
                </c:pt>
                <c:pt idx="1">
                  <c:v>5374.6986323100327</c:v>
                </c:pt>
                <c:pt idx="2">
                  <c:v>5371.473315367356</c:v>
                </c:pt>
                <c:pt idx="3">
                  <c:v>5371.0520936264857</c:v>
                </c:pt>
                <c:pt idx="4">
                  <c:v>5372.0874172347412</c:v>
                </c:pt>
                <c:pt idx="5">
                  <c:v>5372.1215085059075</c:v>
                </c:pt>
                <c:pt idx="6">
                  <c:v>5380.3005454727336</c:v>
                </c:pt>
                <c:pt idx="7">
                  <c:v>5395.2703704959949</c:v>
                </c:pt>
                <c:pt idx="8">
                  <c:v>5414.6710659708051</c:v>
                </c:pt>
                <c:pt idx="9">
                  <c:v>5446.3168865743828</c:v>
                </c:pt>
                <c:pt idx="10">
                  <c:v>5468.3764112133531</c:v>
                </c:pt>
                <c:pt idx="11">
                  <c:v>5503.5464493355921</c:v>
                </c:pt>
                <c:pt idx="12">
                  <c:v>5518.4660854189697</c:v>
                </c:pt>
                <c:pt idx="13">
                  <c:v>5530.4912148015583</c:v>
                </c:pt>
                <c:pt idx="14">
                  <c:v>5556.5534441026648</c:v>
                </c:pt>
                <c:pt idx="15">
                  <c:v>5632.2409764840022</c:v>
                </c:pt>
                <c:pt idx="16">
                  <c:v>5655.7742532633483</c:v>
                </c:pt>
                <c:pt idx="17">
                  <c:v>5708.3875672585928</c:v>
                </c:pt>
                <c:pt idx="18">
                  <c:v>5714.9879391051636</c:v>
                </c:pt>
                <c:pt idx="19">
                  <c:v>5718.1908514427369</c:v>
                </c:pt>
                <c:pt idx="20">
                  <c:v>5721.3642793137724</c:v>
                </c:pt>
                <c:pt idx="21">
                  <c:v>5728.3915913098999</c:v>
                </c:pt>
                <c:pt idx="22">
                  <c:v>5734.9963656999207</c:v>
                </c:pt>
                <c:pt idx="23">
                  <c:v>5740.2933406807624</c:v>
                </c:pt>
                <c:pt idx="24">
                  <c:v>5743.7997939984589</c:v>
                </c:pt>
                <c:pt idx="25">
                  <c:v>5742.3738903112508</c:v>
                </c:pt>
                <c:pt idx="26">
                  <c:v>5743.0886411443807</c:v>
                </c:pt>
                <c:pt idx="27">
                  <c:v>5748.3767431528877</c:v>
                </c:pt>
                <c:pt idx="28">
                  <c:v>5755.7335806289766</c:v>
                </c:pt>
                <c:pt idx="29">
                  <c:v>5766.0138188730944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603-4E33-977E-42FF4173C429}"/>
            </c:ext>
          </c:extLst>
        </c:ser>
        <c:ser>
          <c:idx val="5"/>
          <c:order val="5"/>
          <c:tx>
            <c:strRef>
              <c:f>'Losunar skipt eftir geirum'!$B$191</c:f>
              <c:strCache>
                <c:ptCount val="1"/>
                <c:pt idx="0">
                  <c:v>Byggð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geirum'!$D$186:$AH$186</c15:sqref>
                  </c15:fullRef>
                </c:ext>
              </c:extLst>
              <c:f>('Losunar skipt eftir geirum'!$D$186:$E$186,'Losunar skipt eftir geirum'!$G$186:$AH$186)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1993</c:v>
                </c:pt>
                <c:pt idx="3">
                  <c:v>1994</c:v>
                </c:pt>
                <c:pt idx="4">
                  <c:v>1995</c:v>
                </c:pt>
                <c:pt idx="5">
                  <c:v>1996</c:v>
                </c:pt>
                <c:pt idx="6">
                  <c:v>1997</c:v>
                </c:pt>
                <c:pt idx="7">
                  <c:v>1998</c:v>
                </c:pt>
                <c:pt idx="8">
                  <c:v>1999</c:v>
                </c:pt>
                <c:pt idx="9">
                  <c:v>2000</c:v>
                </c:pt>
                <c:pt idx="10">
                  <c:v>2001</c:v>
                </c:pt>
                <c:pt idx="11">
                  <c:v>2002</c:v>
                </c:pt>
                <c:pt idx="12">
                  <c:v>2003</c:v>
                </c:pt>
                <c:pt idx="13">
                  <c:v>2004</c:v>
                </c:pt>
                <c:pt idx="14">
                  <c:v>2005</c:v>
                </c:pt>
                <c:pt idx="15">
                  <c:v>2006</c:v>
                </c:pt>
                <c:pt idx="16">
                  <c:v>2007</c:v>
                </c:pt>
                <c:pt idx="17">
                  <c:v>2008</c:v>
                </c:pt>
                <c:pt idx="18">
                  <c:v>2009</c:v>
                </c:pt>
                <c:pt idx="19">
                  <c:v>2010</c:v>
                </c:pt>
                <c:pt idx="20">
                  <c:v>2011</c:v>
                </c:pt>
                <c:pt idx="21">
                  <c:v>2012</c:v>
                </c:pt>
                <c:pt idx="22">
                  <c:v>2013</c:v>
                </c:pt>
                <c:pt idx="23">
                  <c:v>2014</c:v>
                </c:pt>
                <c:pt idx="24">
                  <c:v>2015</c:v>
                </c:pt>
                <c:pt idx="25">
                  <c:v>2016</c:v>
                </c:pt>
                <c:pt idx="26">
                  <c:v>2017</c:v>
                </c:pt>
                <c:pt idx="27">
                  <c:v>2018</c:v>
                </c:pt>
                <c:pt idx="28">
                  <c:v>2019</c:v>
                </c:pt>
                <c:pt idx="29">
                  <c:v>2020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'Losunar skipt eftir geirum'!$D$191:$AH$191</c15:sqref>
                  </c15:fullRef>
                </c:ext>
              </c:extLst>
              <c:f>('Losunar skipt eftir geirum'!$D$191:$E$191,'Losunar skipt eftir geirum'!$G$191:$AH$191)</c:f>
              <c:numCache>
                <c:formatCode>0.0</c:formatCode>
                <c:ptCount val="30"/>
                <c:pt idx="0">
                  <c:v>21.835770299330552</c:v>
                </c:pt>
                <c:pt idx="1">
                  <c:v>21.827266329084281</c:v>
                </c:pt>
                <c:pt idx="2">
                  <c:v>21.827266329084281</c:v>
                </c:pt>
                <c:pt idx="3">
                  <c:v>21.827266329084281</c:v>
                </c:pt>
                <c:pt idx="4">
                  <c:v>21.827266329084281</c:v>
                </c:pt>
                <c:pt idx="5">
                  <c:v>21.827266329084281</c:v>
                </c:pt>
                <c:pt idx="6">
                  <c:v>21.827266329084281</c:v>
                </c:pt>
                <c:pt idx="7">
                  <c:v>21.827266329084281</c:v>
                </c:pt>
                <c:pt idx="8">
                  <c:v>21.82155565043573</c:v>
                </c:pt>
                <c:pt idx="9">
                  <c:v>18.207144161001271</c:v>
                </c:pt>
                <c:pt idx="10">
                  <c:v>18.2011079451966</c:v>
                </c:pt>
                <c:pt idx="11">
                  <c:v>18.2011079451966</c:v>
                </c:pt>
                <c:pt idx="12">
                  <c:v>18.2011079451966</c:v>
                </c:pt>
                <c:pt idx="13">
                  <c:v>18.094390762065</c:v>
                </c:pt>
                <c:pt idx="14">
                  <c:v>18.115715829020168</c:v>
                </c:pt>
                <c:pt idx="15">
                  <c:v>18.894287785105021</c:v>
                </c:pt>
                <c:pt idx="16">
                  <c:v>18.15836596293062</c:v>
                </c:pt>
                <c:pt idx="17">
                  <c:v>18.286408213017392</c:v>
                </c:pt>
                <c:pt idx="18">
                  <c:v>18.281443055442072</c:v>
                </c:pt>
                <c:pt idx="19">
                  <c:v>3.6824377301673197</c:v>
                </c:pt>
                <c:pt idx="20">
                  <c:v>3.69225151934342</c:v>
                </c:pt>
                <c:pt idx="21">
                  <c:v>3.7115526420353397</c:v>
                </c:pt>
                <c:pt idx="22">
                  <c:v>3.6602344477597799</c:v>
                </c:pt>
                <c:pt idx="23">
                  <c:v>3.7152425686349599</c:v>
                </c:pt>
                <c:pt idx="24">
                  <c:v>3.7311984073186597</c:v>
                </c:pt>
                <c:pt idx="25">
                  <c:v>3.7231495542047099</c:v>
                </c:pt>
                <c:pt idx="26">
                  <c:v>3.71446128474425</c:v>
                </c:pt>
                <c:pt idx="27">
                  <c:v>3.7244673851332202</c:v>
                </c:pt>
                <c:pt idx="28">
                  <c:v>3.7259063863090001</c:v>
                </c:pt>
                <c:pt idx="29">
                  <c:v>3.8417836103372403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03-4E33-977E-42FF4173C4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3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'Losunar skipt eftir geirum'!$B$15</c:f>
              <c:strCache>
                <c:ptCount val="1"/>
                <c:pt idx="0">
                  <c:v>Orka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geirum'!$D$15:$AH$15</c:f>
              <c:numCache>
                <c:formatCode>0</c:formatCode>
                <c:ptCount val="31"/>
                <c:pt idx="0">
                  <c:v>1835.5553002939907</c:v>
                </c:pt>
                <c:pt idx="1">
                  <c:v>1749.9194504273883</c:v>
                </c:pt>
                <c:pt idx="2">
                  <c:v>1893.4394215729294</c:v>
                </c:pt>
                <c:pt idx="3">
                  <c:v>1998.4953312315968</c:v>
                </c:pt>
                <c:pt idx="4">
                  <c:v>1947.3827083959211</c:v>
                </c:pt>
                <c:pt idx="5">
                  <c:v>2052.672928202915</c:v>
                </c:pt>
                <c:pt idx="6">
                  <c:v>2108.092740274566</c:v>
                </c:pt>
                <c:pt idx="7">
                  <c:v>2148.6471724126891</c:v>
                </c:pt>
                <c:pt idx="8">
                  <c:v>2142.2810426831365</c:v>
                </c:pt>
                <c:pt idx="9">
                  <c:v>2198.9152022903318</c:v>
                </c:pt>
                <c:pt idx="10">
                  <c:v>2181.3395122516399</c:v>
                </c:pt>
                <c:pt idx="11">
                  <c:v>2069.9635309194214</c:v>
                </c:pt>
                <c:pt idx="12">
                  <c:v>2179.6871969392619</c:v>
                </c:pt>
                <c:pt idx="13">
                  <c:v>2168.6601259425038</c:v>
                </c:pt>
                <c:pt idx="14">
                  <c:v>2267.9551342041823</c:v>
                </c:pt>
                <c:pt idx="15">
                  <c:v>2154.6055837374593</c:v>
                </c:pt>
                <c:pt idx="16">
                  <c:v>2213.5585819742855</c:v>
                </c:pt>
                <c:pt idx="17">
                  <c:v>2357.5467989333538</c:v>
                </c:pt>
                <c:pt idx="18">
                  <c:v>2229.3749754577102</c:v>
                </c:pt>
                <c:pt idx="19">
                  <c:v>2130.4451676503654</c:v>
                </c:pt>
                <c:pt idx="20">
                  <c:v>2019.657624002813</c:v>
                </c:pt>
                <c:pt idx="21">
                  <c:v>1898.0264873796409</c:v>
                </c:pt>
                <c:pt idx="22">
                  <c:v>1849.359793283181</c:v>
                </c:pt>
                <c:pt idx="23">
                  <c:v>1814.009576225016</c:v>
                </c:pt>
                <c:pt idx="24">
                  <c:v>1802.6211716045268</c:v>
                </c:pt>
                <c:pt idx="25">
                  <c:v>1847.9491382206943</c:v>
                </c:pt>
                <c:pt idx="26" formatCode="0.000">
                  <c:v>1823.3587575800834</c:v>
                </c:pt>
                <c:pt idx="27">
                  <c:v>1865.5851266759955</c:v>
                </c:pt>
                <c:pt idx="28">
                  <c:v>1906.8762122002577</c:v>
                </c:pt>
                <c:pt idx="29">
                  <c:v>1848.8093803417969</c:v>
                </c:pt>
                <c:pt idx="30">
                  <c:v>1658.7939985057405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CF8-4304-AF21-9FB258A3B218}"/>
            </c:ext>
          </c:extLst>
        </c:ser>
        <c:ser>
          <c:idx val="1"/>
          <c:order val="1"/>
          <c:tx>
            <c:strRef>
              <c:f>'Losunar skipt eftir geirum'!$B$16</c:f>
              <c:strCache>
                <c:ptCount val="1"/>
                <c:pt idx="0">
                  <c:v>Iðnaður og efnanotkun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geirum'!$D$16:$AH$16</c:f>
              <c:numCache>
                <c:formatCode>0</c:formatCode>
                <c:ptCount val="31"/>
                <c:pt idx="0">
                  <c:v>958.03420168848743</c:v>
                </c:pt>
                <c:pt idx="1">
                  <c:v>837.73836900402932</c:v>
                </c:pt>
                <c:pt idx="2">
                  <c:v>608.22744351842778</c:v>
                </c:pt>
                <c:pt idx="3">
                  <c:v>565.57792006376303</c:v>
                </c:pt>
                <c:pt idx="4">
                  <c:v>531.25071725102441</c:v>
                </c:pt>
                <c:pt idx="5">
                  <c:v>564.93896841027868</c:v>
                </c:pt>
                <c:pt idx="6">
                  <c:v>539.1093061657408</c:v>
                </c:pt>
                <c:pt idx="7">
                  <c:v>664.12035819472658</c:v>
                </c:pt>
                <c:pt idx="8">
                  <c:v>811.50588052808928</c:v>
                </c:pt>
                <c:pt idx="9">
                  <c:v>964.61878948103924</c:v>
                </c:pt>
                <c:pt idx="10">
                  <c:v>1009.9404365345836</c:v>
                </c:pt>
                <c:pt idx="11">
                  <c:v>1004.628321187433</c:v>
                </c:pt>
                <c:pt idx="12">
                  <c:v>988.59501115309638</c:v>
                </c:pt>
                <c:pt idx="13">
                  <c:v>974.89196788177037</c:v>
                </c:pt>
                <c:pt idx="14">
                  <c:v>980.49657497311489</c:v>
                </c:pt>
                <c:pt idx="15">
                  <c:v>954.70495127233255</c:v>
                </c:pt>
                <c:pt idx="16">
                  <c:v>1435.199016643945</c:v>
                </c:pt>
                <c:pt idx="17">
                  <c:v>1573.2612109443994</c:v>
                </c:pt>
                <c:pt idx="18">
                  <c:v>2095.6967931327281</c:v>
                </c:pt>
                <c:pt idx="19">
                  <c:v>1888.5339409120877</c:v>
                </c:pt>
                <c:pt idx="20">
                  <c:v>1917.3867129151856</c:v>
                </c:pt>
                <c:pt idx="21">
                  <c:v>1838.2360818055138</c:v>
                </c:pt>
                <c:pt idx="22">
                  <c:v>1908.6088346803949</c:v>
                </c:pt>
                <c:pt idx="23">
                  <c:v>1956.8284596234876</c:v>
                </c:pt>
                <c:pt idx="24">
                  <c:v>1932.7466318065779</c:v>
                </c:pt>
                <c:pt idx="25">
                  <c:v>1982.5256095771722</c:v>
                </c:pt>
                <c:pt idx="26">
                  <c:v>1964.4182839053055</c:v>
                </c:pt>
                <c:pt idx="27">
                  <c:v>2008.8028202735022</c:v>
                </c:pt>
                <c:pt idx="28">
                  <c:v>2051.4819263837189</c:v>
                </c:pt>
                <c:pt idx="29">
                  <c:v>2019.8952718042067</c:v>
                </c:pt>
                <c:pt idx="30">
                  <c:v>1986.1524104518551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CF8-4304-AF21-9FB258A3B218}"/>
            </c:ext>
          </c:extLst>
        </c:ser>
        <c:ser>
          <c:idx val="2"/>
          <c:order val="2"/>
          <c:tx>
            <c:strRef>
              <c:f>'Losunar skipt eftir geirum'!$B$17</c:f>
              <c:strCache>
                <c:ptCount val="1"/>
                <c:pt idx="0">
                  <c:v>Landbúnaður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geirum'!$D$17:$AH$17</c:f>
              <c:numCache>
                <c:formatCode>0</c:formatCode>
                <c:ptCount val="31"/>
                <c:pt idx="0">
                  <c:v>661.52681978837177</c:v>
                </c:pt>
                <c:pt idx="1">
                  <c:v>645.01071500645855</c:v>
                </c:pt>
                <c:pt idx="2">
                  <c:v>628.12284564809022</c:v>
                </c:pt>
                <c:pt idx="3">
                  <c:v>632.39809090619951</c:v>
                </c:pt>
                <c:pt idx="4">
                  <c:v>639.08192277171577</c:v>
                </c:pt>
                <c:pt idx="5">
                  <c:v>618.19141206817244</c:v>
                </c:pt>
                <c:pt idx="6">
                  <c:v>632.02968592321758</c:v>
                </c:pt>
                <c:pt idx="7">
                  <c:v>626.61149838659639</c:v>
                </c:pt>
                <c:pt idx="8">
                  <c:v>638.23059502998319</c:v>
                </c:pt>
                <c:pt idx="9">
                  <c:v>642.87396390019865</c:v>
                </c:pt>
                <c:pt idx="10">
                  <c:v>626.64834392728756</c:v>
                </c:pt>
                <c:pt idx="11">
                  <c:v>626.90229842741496</c:v>
                </c:pt>
                <c:pt idx="12">
                  <c:v>612.0962995231182</c:v>
                </c:pt>
                <c:pt idx="13">
                  <c:v>605.92131748434588</c:v>
                </c:pt>
                <c:pt idx="14">
                  <c:v>600.8993454392612</c:v>
                </c:pt>
                <c:pt idx="15">
                  <c:v>605.25910468965253</c:v>
                </c:pt>
                <c:pt idx="16">
                  <c:v>628.917308468481</c:v>
                </c:pt>
                <c:pt idx="17">
                  <c:v>644.14248854923062</c:v>
                </c:pt>
                <c:pt idx="18">
                  <c:v>659.9239288050187</c:v>
                </c:pt>
                <c:pt idx="19">
                  <c:v>647.08497049642904</c:v>
                </c:pt>
                <c:pt idx="20">
                  <c:v>631.42938721974963</c:v>
                </c:pt>
                <c:pt idx="21">
                  <c:v>631.95258187999457</c:v>
                </c:pt>
                <c:pt idx="22">
                  <c:v>635.05251386254406</c:v>
                </c:pt>
                <c:pt idx="23">
                  <c:v>620.19319086900566</c:v>
                </c:pt>
                <c:pt idx="24">
                  <c:v>665.83373689489906</c:v>
                </c:pt>
                <c:pt idx="25">
                  <c:v>654.78888677930229</c:v>
                </c:pt>
                <c:pt idx="26">
                  <c:v>656.5916143362532</c:v>
                </c:pt>
                <c:pt idx="27">
                  <c:v>657.84157048540385</c:v>
                </c:pt>
                <c:pt idx="28">
                  <c:v>634.09660858793393</c:v>
                </c:pt>
                <c:pt idx="29">
                  <c:v>621.34275972489922</c:v>
                </c:pt>
                <c:pt idx="30">
                  <c:v>618.31424627742672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CF8-4304-AF21-9FB258A3B218}"/>
            </c:ext>
          </c:extLst>
        </c:ser>
        <c:ser>
          <c:idx val="3"/>
          <c:order val="3"/>
          <c:tx>
            <c:strRef>
              <c:f>'Losunar skipt eftir geirum'!$B$18</c:f>
              <c:strCache>
                <c:ptCount val="1"/>
                <c:pt idx="0">
                  <c:v>Úrgangur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numRef>
              <c:f>'Losunar skipt eftir geirum'!$D$14:$AH$14</c:f>
              <c:numCache>
                <c:formatCode>General</c:formatCod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'Losunar skipt eftir geirum'!$D$18:$AH$18</c:f>
              <c:numCache>
                <c:formatCode>0</c:formatCode>
                <c:ptCount val="31"/>
                <c:pt idx="0">
                  <c:v>219.36458748868134</c:v>
                </c:pt>
                <c:pt idx="1">
                  <c:v>227.18313348840258</c:v>
                </c:pt>
                <c:pt idx="2">
                  <c:v>239.61016919850761</c:v>
                </c:pt>
                <c:pt idx="3">
                  <c:v>252.89685490306593</c:v>
                </c:pt>
                <c:pt idx="4">
                  <c:v>258.44348117041272</c:v>
                </c:pt>
                <c:pt idx="5">
                  <c:v>270.37201403101483</c:v>
                </c:pt>
                <c:pt idx="6">
                  <c:v>284.33671136656869</c:v>
                </c:pt>
                <c:pt idx="7">
                  <c:v>291.74353985827275</c:v>
                </c:pt>
                <c:pt idx="8">
                  <c:v>283.4821063570684</c:v>
                </c:pt>
                <c:pt idx="9">
                  <c:v>290.51073774331877</c:v>
                </c:pt>
                <c:pt idx="10">
                  <c:v>301.55295143620242</c:v>
                </c:pt>
                <c:pt idx="11">
                  <c:v>309.64189341505244</c:v>
                </c:pt>
                <c:pt idx="12">
                  <c:v>321.4567935783146</c:v>
                </c:pt>
                <c:pt idx="13">
                  <c:v>315.69811356817132</c:v>
                </c:pt>
                <c:pt idx="14">
                  <c:v>318.6378210941748</c:v>
                </c:pt>
                <c:pt idx="15">
                  <c:v>304.26886425279139</c:v>
                </c:pt>
                <c:pt idx="16">
                  <c:v>328.39144916060894</c:v>
                </c:pt>
                <c:pt idx="17">
                  <c:v>331.74922663552525</c:v>
                </c:pt>
                <c:pt idx="18">
                  <c:v>314.86987456819281</c:v>
                </c:pt>
                <c:pt idx="19">
                  <c:v>303.05224251989711</c:v>
                </c:pt>
                <c:pt idx="20">
                  <c:v>296.44786560387439</c:v>
                </c:pt>
                <c:pt idx="21">
                  <c:v>278.32394751915484</c:v>
                </c:pt>
                <c:pt idx="22">
                  <c:v>260.17390011292048</c:v>
                </c:pt>
                <c:pt idx="23">
                  <c:v>270.02289303999356</c:v>
                </c:pt>
                <c:pt idx="24">
                  <c:v>259.96435990896543</c:v>
                </c:pt>
                <c:pt idx="25">
                  <c:v>260.88884748504995</c:v>
                </c:pt>
                <c:pt idx="26">
                  <c:v>248.24345843867917</c:v>
                </c:pt>
                <c:pt idx="27">
                  <c:v>244.89775414001599</c:v>
                </c:pt>
                <c:pt idx="28">
                  <c:v>254.82192407903756</c:v>
                </c:pt>
                <c:pt idx="29">
                  <c:v>223.156354164416</c:v>
                </c:pt>
                <c:pt idx="30">
                  <c:v>247.03190054224967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CF8-4304-AF21-9FB258A3B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6"/>
        <c:overlap val="100"/>
        <c:serLines>
          <c:spPr>
            <a:ln w="6350">
              <a:solidFill>
                <a:schemeClr val="tx2">
                  <a:lumMod val="60000"/>
                  <a:lumOff val="40000"/>
                </a:schemeClr>
              </a:solidFill>
              <a:prstDash val="dash"/>
            </a:ln>
            <a:effectLst/>
          </c:spPr>
        </c:serLines>
        <c:axId val="478601472"/>
        <c:axId val="478601864"/>
        <c:extLst/>
      </c:barChart>
      <c:catAx>
        <c:axId val="478601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864"/>
        <c:crosses val="autoZero"/>
        <c:auto val="1"/>
        <c:lblAlgn val="ctr"/>
        <c:lblOffset val="100"/>
        <c:noMultiLvlLbl val="0"/>
      </c:catAx>
      <c:valAx>
        <c:axId val="478601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rgbClr val="44546A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>
            <c:manualLayout>
              <c:xMode val="edge"/>
              <c:yMode val="edge"/>
              <c:x val="2.5186563464190348E-2"/>
              <c:y val="0.172297568355703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1" i="0" u="none" strike="noStrike" kern="1200" baseline="0">
                  <a:solidFill>
                    <a:srgbClr val="44546A"/>
                  </a:solidFill>
                  <a:latin typeface="+mn-lt"/>
                  <a:ea typeface="+mn-ea"/>
                  <a:cs typeface="+mn-cs"/>
                </a:defRPr>
              </a:pPr>
              <a:endParaRPr lang="is-I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478601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4154933354235336"/>
          <c:y val="7.0159505148989507E-3"/>
          <c:w val="0.72580599915016863"/>
          <c:h val="0.97193619794040431"/>
        </c:manualLayout>
      </c:layout>
      <c:doughnutChart>
        <c:varyColors val="1"/>
        <c:ser>
          <c:idx val="0"/>
          <c:order val="0"/>
          <c:tx>
            <c:strRef>
              <c:f>'Losunar skipt eftir geirum'!$B$15:$B$18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699-4B86-B63F-B3F26BA96C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699-4B86-B63F-B3F26BA96C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699-4B86-B63F-B3F26BA96CCC}"/>
              </c:ext>
            </c:extLst>
          </c:dPt>
          <c:dPt>
            <c:idx val="3"/>
            <c:bubble3D val="0"/>
            <c:spPr>
              <a:solidFill>
                <a:srgbClr val="ED7D3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699-4B86-B63F-B3F26BA96CCC}"/>
              </c:ext>
            </c:extLst>
          </c:dPt>
          <c:dLbls>
            <c:dLbl>
              <c:idx val="0"/>
              <c:layout>
                <c:manualLayout>
                  <c:x val="0.2740060785704167"/>
                  <c:y val="5.95048461073858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699-4B86-B63F-B3F26BA96CCC}"/>
                </c:ext>
              </c:extLst>
            </c:dLbl>
            <c:dLbl>
              <c:idx val="1"/>
              <c:layout>
                <c:manualLayout>
                  <c:x val="-0.18141094566020241"/>
                  <c:y val="0.2001938957203758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is-I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12264068188262"/>
                      <c:h val="0.297201780721921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0699-4B86-B63F-B3F26BA96CCC}"/>
                </c:ext>
              </c:extLst>
            </c:dLbl>
            <c:dLbl>
              <c:idx val="2"/>
              <c:layout>
                <c:manualLayout>
                  <c:x val="-0.25069591002989172"/>
                  <c:y val="-3.2724768958758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699-4B86-B63F-B3F26BA96CCC}"/>
                </c:ext>
              </c:extLst>
            </c:dLbl>
            <c:dLbl>
              <c:idx val="3"/>
              <c:layout>
                <c:manualLayout>
                  <c:x val="0.37481048348960661"/>
                  <c:y val="-7.495305307279585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699-4B86-B63F-B3F26BA96CC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geirum'!$B$15:$B$18</c:f>
              <c:strCache>
                <c:ptCount val="4"/>
                <c:pt idx="0">
                  <c:v>Orka</c:v>
                </c:pt>
                <c:pt idx="1">
                  <c:v>Iðnaður og efnanotkun</c:v>
                </c:pt>
                <c:pt idx="2">
                  <c:v>Landbúnaður</c:v>
                </c:pt>
                <c:pt idx="3">
                  <c:v>Úrgangur</c:v>
                </c:pt>
              </c:strCache>
            </c:strRef>
          </c:cat>
          <c:val>
            <c:numRef>
              <c:f>'Losunar skipt eftir geirum'!$AI$15:$AI$18</c:f>
              <c:numCache>
                <c:formatCode>0%</c:formatCode>
                <c:ptCount val="4"/>
                <c:pt idx="0">
                  <c:v>0.36777969011810047</c:v>
                </c:pt>
                <c:pt idx="1">
                  <c:v>0.44035999569645995</c:v>
                </c:pt>
                <c:pt idx="2">
                  <c:v>0.13708960973838</c:v>
                </c:pt>
                <c:pt idx="3">
                  <c:v>5.4770704447059511E-2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9-4B86-B63F-B3F26BA96CC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1.5629921259842504E-3"/>
          <c:y val="8.7962962962962965E-2"/>
          <c:w val="0.63699218523284451"/>
          <c:h val="0.847518491482420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1FB-4228-8A83-25F87F94127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1FB-4228-8A83-25F87F94127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1FB-4228-8A83-25F87F94127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1FB-4228-8A83-25F87F94127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91FB-4228-8A83-25F87F94127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4B97-4F11-AB8C-B1328E1B146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10-4A36-85D6-8D1D6C307A9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10-4A36-85D6-8D1D6C307A92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'Losunar skipt eftir geirum'!$B$43:$B$50</c:f>
              <c:strCache>
                <c:ptCount val="8"/>
                <c:pt idx="0">
                  <c:v>Fiskiskip</c:v>
                </c:pt>
                <c:pt idx="1">
                  <c:v>Vegasamgöngur</c:v>
                </c:pt>
                <c:pt idx="2">
                  <c:v>Innanlandsflug</c:v>
                </c:pt>
                <c:pt idx="3">
                  <c:v>Strandsiglingar</c:v>
                </c:pt>
                <c:pt idx="4">
                  <c:v>Vélar og tæki</c:v>
                </c:pt>
                <c:pt idx="5">
                  <c:v>Eldsneytisbruni vegna iðnaðar</c:v>
                </c:pt>
                <c:pt idx="6">
                  <c:v>Jarðvarmavirkjanir</c:v>
                </c:pt>
                <c:pt idx="7">
                  <c:v>Annað</c:v>
                </c:pt>
              </c:strCache>
            </c:strRef>
          </c:cat>
          <c:val>
            <c:numRef>
              <c:f>'Losunar skipt eftir geirum'!$AI$43:$AI$50</c:f>
              <c:numCache>
                <c:formatCode>0%</c:formatCode>
                <c:ptCount val="8"/>
                <c:pt idx="0">
                  <c:v>0.30733124530228778</c:v>
                </c:pt>
                <c:pt idx="1">
                  <c:v>0.49744773528357666</c:v>
                </c:pt>
                <c:pt idx="2">
                  <c:v>7.9923655104564336E-3</c:v>
                </c:pt>
                <c:pt idx="3">
                  <c:v>1.5172540522195695E-2</c:v>
                </c:pt>
                <c:pt idx="4">
                  <c:v>7.9350081607382373E-3</c:v>
                </c:pt>
                <c:pt idx="5">
                  <c:v>1.9276710743545315E-2</c:v>
                </c:pt>
                <c:pt idx="6">
                  <c:v>0.10774454221621148</c:v>
                </c:pt>
                <c:pt idx="7">
                  <c:v>3.7099852260988414E-2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97-4F11-AB8C-B1328E1B14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54356545905625"/>
          <c:y val="1.4885766006219504E-2"/>
          <c:w val="0.36572507449697506"/>
          <c:h val="0.984072817161052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plotArea>
      <cx:plotAreaRegion>
        <cx:series layoutId="treemap" uniqueId="{00000000-507B-439B-98AD-B8244B90C65D}">
          <cx:dataLabels pos="ctr">
            <cx:visibility seriesName="0" categoryName="1" value="1"/>
            <cx:separator>, </cx:separator>
          </cx:dataLabels>
          <cx:dataId val="0"/>
          <cx:layoutPr>
            <cx:parentLabelLayout val="overlapping"/>
          </cx:layoutPr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4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8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2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8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9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16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1000" b="1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cap="all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7" Type="http://schemas.openxmlformats.org/officeDocument/2006/relationships/chart" Target="../charts/chart18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6.xml"/><Relationship Id="rId13" Type="http://schemas.openxmlformats.org/officeDocument/2006/relationships/chart" Target="../charts/chart31.xml"/><Relationship Id="rId18" Type="http://schemas.openxmlformats.org/officeDocument/2006/relationships/chart" Target="../charts/chart36.xml"/><Relationship Id="rId3" Type="http://schemas.openxmlformats.org/officeDocument/2006/relationships/chart" Target="../charts/chart21.xml"/><Relationship Id="rId7" Type="http://schemas.openxmlformats.org/officeDocument/2006/relationships/chart" Target="../charts/chart25.xml"/><Relationship Id="rId12" Type="http://schemas.openxmlformats.org/officeDocument/2006/relationships/chart" Target="../charts/chart30.xml"/><Relationship Id="rId17" Type="http://schemas.openxmlformats.org/officeDocument/2006/relationships/chart" Target="../charts/chart35.xml"/><Relationship Id="rId2" Type="http://schemas.openxmlformats.org/officeDocument/2006/relationships/chart" Target="../charts/chart20.xml"/><Relationship Id="rId16" Type="http://schemas.openxmlformats.org/officeDocument/2006/relationships/chart" Target="../charts/chart34.xml"/><Relationship Id="rId20" Type="http://schemas.openxmlformats.org/officeDocument/2006/relationships/chart" Target="../charts/chart38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11" Type="http://schemas.openxmlformats.org/officeDocument/2006/relationships/chart" Target="../charts/chart29.xml"/><Relationship Id="rId5" Type="http://schemas.openxmlformats.org/officeDocument/2006/relationships/chart" Target="../charts/chart23.xml"/><Relationship Id="rId15" Type="http://schemas.openxmlformats.org/officeDocument/2006/relationships/chart" Target="../charts/chart33.xml"/><Relationship Id="rId10" Type="http://schemas.openxmlformats.org/officeDocument/2006/relationships/chart" Target="../charts/chart28.xml"/><Relationship Id="rId19" Type="http://schemas.openxmlformats.org/officeDocument/2006/relationships/chart" Target="../charts/chart37.xml"/><Relationship Id="rId4" Type="http://schemas.openxmlformats.org/officeDocument/2006/relationships/chart" Target="../charts/chart22.xml"/><Relationship Id="rId9" Type="http://schemas.openxmlformats.org/officeDocument/2006/relationships/chart" Target="../charts/chart27.xml"/><Relationship Id="rId14" Type="http://schemas.openxmlformats.org/officeDocument/2006/relationships/chart" Target="../charts/chart3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57129</xdr:colOff>
      <xdr:row>53</xdr:row>
      <xdr:rowOff>1755</xdr:rowOff>
    </xdr:from>
    <xdr:to>
      <xdr:col>11</xdr:col>
      <xdr:colOff>602192</xdr:colOff>
      <xdr:row>71</xdr:row>
      <xdr:rowOff>25162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858392C-A2E9-4681-AF0C-9188B734A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236322</xdr:colOff>
      <xdr:row>81</xdr:row>
      <xdr:rowOff>118637</xdr:rowOff>
    </xdr:from>
    <xdr:to>
      <xdr:col>12</xdr:col>
      <xdr:colOff>157974</xdr:colOff>
      <xdr:row>99</xdr:row>
      <xdr:rowOff>147759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B0270C0-55C0-46FD-91EF-DB4A092FEF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24173</xdr:colOff>
      <xdr:row>107</xdr:row>
      <xdr:rowOff>61232</xdr:rowOff>
    </xdr:from>
    <xdr:to>
      <xdr:col>11</xdr:col>
      <xdr:colOff>571141</xdr:colOff>
      <xdr:row>125</xdr:row>
      <xdr:rowOff>84639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ABC213A-B1F5-4642-B183-CC1E2D6E99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47546</xdr:colOff>
      <xdr:row>133</xdr:row>
      <xdr:rowOff>129911</xdr:rowOff>
    </xdr:from>
    <xdr:to>
      <xdr:col>11</xdr:col>
      <xdr:colOff>592609</xdr:colOff>
      <xdr:row>151</xdr:row>
      <xdr:rowOff>160939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F2AD8A2-816B-4B92-AE45-262D566738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91340</xdr:colOff>
      <xdr:row>165</xdr:row>
      <xdr:rowOff>90063</xdr:rowOff>
    </xdr:from>
    <xdr:to>
      <xdr:col>11</xdr:col>
      <xdr:colOff>621163</xdr:colOff>
      <xdr:row>183</xdr:row>
      <xdr:rowOff>117279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CBDFDF1-28A2-48FA-9D8E-0E583B1962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36048</xdr:colOff>
      <xdr:row>199</xdr:row>
      <xdr:rowOff>133989</xdr:rowOff>
    </xdr:from>
    <xdr:to>
      <xdr:col>11</xdr:col>
      <xdr:colOff>586826</xdr:colOff>
      <xdr:row>217</xdr:row>
      <xdr:rowOff>151681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C73B6BA-A443-43A0-A2CF-7891835FF4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66919</xdr:colOff>
      <xdr:row>20</xdr:row>
      <xdr:rowOff>67801</xdr:rowOff>
    </xdr:from>
    <xdr:to>
      <xdr:col>11</xdr:col>
      <xdr:colOff>615792</xdr:colOff>
      <xdr:row>38</xdr:row>
      <xdr:rowOff>95017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714AA23-79DE-45D0-B7C9-912ECF7043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417306</xdr:colOff>
      <xdr:row>20</xdr:row>
      <xdr:rowOff>50565</xdr:rowOff>
    </xdr:from>
    <xdr:to>
      <xdr:col>22</xdr:col>
      <xdr:colOff>503740</xdr:colOff>
      <xdr:row>38</xdr:row>
      <xdr:rowOff>68257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EF87FA9-034D-4AEC-9807-32D1E1F3C9F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522867</xdr:colOff>
      <xdr:row>52</xdr:row>
      <xdr:rowOff>97267</xdr:rowOff>
    </xdr:from>
    <xdr:to>
      <xdr:col>22</xdr:col>
      <xdr:colOff>603586</xdr:colOff>
      <xdr:row>70</xdr:row>
      <xdr:rowOff>120675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02F5652-B4EB-4799-BD3E-B8BC1784D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441512</xdr:colOff>
      <xdr:row>81</xdr:row>
      <xdr:rowOff>54516</xdr:rowOff>
    </xdr:from>
    <xdr:to>
      <xdr:col>23</xdr:col>
      <xdr:colOff>529851</xdr:colOff>
      <xdr:row>99</xdr:row>
      <xdr:rowOff>79828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F67D1CA-9124-4064-9988-68F6CE0A93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588421</xdr:colOff>
      <xdr:row>107</xdr:row>
      <xdr:rowOff>97268</xdr:rowOff>
    </xdr:from>
    <xdr:to>
      <xdr:col>22</xdr:col>
      <xdr:colOff>38108</xdr:colOff>
      <xdr:row>125</xdr:row>
      <xdr:rowOff>120675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D23E6D48-5C3F-40B6-894A-92582DA123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112870</xdr:colOff>
      <xdr:row>133</xdr:row>
      <xdr:rowOff>130968</xdr:rowOff>
    </xdr:from>
    <xdr:to>
      <xdr:col>22</xdr:col>
      <xdr:colOff>195494</xdr:colOff>
      <xdr:row>151</xdr:row>
      <xdr:rowOff>148661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F9C466EA-5F4F-4507-8F7D-8591A171EF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4767</xdr:colOff>
      <xdr:row>53</xdr:row>
      <xdr:rowOff>121099</xdr:rowOff>
    </xdr:from>
    <xdr:to>
      <xdr:col>12</xdr:col>
      <xdr:colOff>290047</xdr:colOff>
      <xdr:row>70</xdr:row>
      <xdr:rowOff>122599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D6BD5F-9F68-4CAB-A9F9-084AAD801B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67235</xdr:colOff>
      <xdr:row>147</xdr:row>
      <xdr:rowOff>60158</xdr:rowOff>
    </xdr:from>
    <xdr:to>
      <xdr:col>12</xdr:col>
      <xdr:colOff>362266</xdr:colOff>
      <xdr:row>164</xdr:row>
      <xdr:rowOff>61658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98AE287-2D04-4B7C-B0D5-EA69C4E57EA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13471</xdr:colOff>
      <xdr:row>86</xdr:row>
      <xdr:rowOff>8025</xdr:rowOff>
    </xdr:from>
    <xdr:to>
      <xdr:col>12</xdr:col>
      <xdr:colOff>299063</xdr:colOff>
      <xdr:row>103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DB14B29-2BA2-4EC5-A965-184FD0F296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319757</xdr:colOff>
      <xdr:row>119</xdr:row>
      <xdr:rowOff>37930</xdr:rowOff>
    </xdr:from>
    <xdr:to>
      <xdr:col>21</xdr:col>
      <xdr:colOff>476816</xdr:colOff>
      <xdr:row>136</xdr:row>
      <xdr:rowOff>39430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93C0D2B6-BDA2-4227-8AA6-34C4E585AE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4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882982" y="24888655"/>
              <a:ext cx="5014809" cy="3240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is-I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2</xdr:col>
      <xdr:colOff>692017</xdr:colOff>
      <xdr:row>23</xdr:row>
      <xdr:rowOff>151980</xdr:rowOff>
    </xdr:from>
    <xdr:to>
      <xdr:col>12</xdr:col>
      <xdr:colOff>262077</xdr:colOff>
      <xdr:row>40</xdr:row>
      <xdr:rowOff>153480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E11B8B3-F5CA-4993-8385-BCE33A2D2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334776</xdr:colOff>
      <xdr:row>86</xdr:row>
      <xdr:rowOff>6700</xdr:rowOff>
    </xdr:from>
    <xdr:to>
      <xdr:col>21</xdr:col>
      <xdr:colOff>475026</xdr:colOff>
      <xdr:row>103</xdr:row>
      <xdr:rowOff>8200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F4BB40-8E89-4090-9496-15F7AF514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30816</xdr:colOff>
      <xdr:row>119</xdr:row>
      <xdr:rowOff>9804</xdr:rowOff>
    </xdr:from>
    <xdr:to>
      <xdr:col>12</xdr:col>
      <xdr:colOff>344757</xdr:colOff>
      <xdr:row>136</xdr:row>
      <xdr:rowOff>11304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A3BDBA72-8027-4007-811A-63EC20D3DE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0.09849</cdr:x>
      <cdr:y>0.20582</cdr:y>
    </cdr:from>
    <cdr:to>
      <cdr:x>0.94771</cdr:x>
      <cdr:y>0.38378</cdr:y>
    </cdr:to>
    <cdr:cxnSp macro="">
      <cdr:nvCxnSpPr>
        <cdr:cNvPr id="2" name="Straight Arrow Connector 1">
          <a:extLst xmlns:a="http://schemas.openxmlformats.org/drawingml/2006/main">
            <a:ext uri="{FF2B5EF4-FFF2-40B4-BE49-F238E27FC236}">
              <a16:creationId xmlns:a16="http://schemas.microsoft.com/office/drawing/2014/main" id="{D47A5448-6BB4-424A-8F59-F7A6C9458EEB}"/>
            </a:ext>
          </a:extLst>
        </cdr:cNvPr>
        <cdr:cNvCxnSpPr/>
      </cdr:nvCxnSpPr>
      <cdr:spPr>
        <a:xfrm xmlns:a="http://schemas.openxmlformats.org/drawingml/2006/main">
          <a:off x="491101" y="666860"/>
          <a:ext cx="4234279" cy="576596"/>
        </a:xfrm>
        <a:prstGeom xmlns:a="http://schemas.openxmlformats.org/drawingml/2006/main" prst="straightConnector1">
          <a:avLst/>
        </a:prstGeom>
        <a:ln xmlns:a="http://schemas.openxmlformats.org/drawingml/2006/main" w="9525" cap="flat" cmpd="sng" algn="ctr">
          <a:solidFill>
            <a:schemeClr val="dk1"/>
          </a:solidFill>
          <a:prstDash val="solid"/>
          <a:round/>
          <a:headEnd type="none" w="med" len="med"/>
          <a:tailEnd type="arrow" w="med" len="med"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0.75724</cdr:x>
      <cdr:y>0.36429</cdr:y>
    </cdr:from>
    <cdr:to>
      <cdr:x>0.92623</cdr:x>
      <cdr:y>0.46008</cdr:y>
    </cdr:to>
    <cdr:sp macro="" textlink="">
      <cdr:nvSpPr>
        <cdr:cNvPr id="3" name="TextBox 9">
          <a:extLst xmlns:a="http://schemas.openxmlformats.org/drawingml/2006/main">
            <a:ext uri="{FF2B5EF4-FFF2-40B4-BE49-F238E27FC236}">
              <a16:creationId xmlns:a16="http://schemas.microsoft.com/office/drawing/2014/main" id="{7DFE6CBE-112F-4C40-930D-4D6894261227}"/>
            </a:ext>
          </a:extLst>
        </cdr:cNvPr>
        <cdr:cNvSpPr txBox="1"/>
      </cdr:nvSpPr>
      <cdr:spPr>
        <a:xfrm xmlns:a="http://schemas.openxmlformats.org/drawingml/2006/main">
          <a:off x="3794991" y="1180290"/>
          <a:ext cx="846919" cy="3103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s-IS" sz="2000">
              <a:solidFill>
                <a:schemeClr val="bg2">
                  <a:lumMod val="25000"/>
                </a:schemeClr>
              </a:solidFill>
            </a:rPr>
            <a:t>-29%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476249</xdr:colOff>
      <xdr:row>2</xdr:row>
      <xdr:rowOff>138112</xdr:rowOff>
    </xdr:from>
    <xdr:to>
      <xdr:col>24</xdr:col>
      <xdr:colOff>333375</xdr:colOff>
      <xdr:row>22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3A33F89-EAD2-4837-AB73-5DD62737FBC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85725</xdr:colOff>
      <xdr:row>12</xdr:row>
      <xdr:rowOff>128587</xdr:rowOff>
    </xdr:from>
    <xdr:to>
      <xdr:col>24</xdr:col>
      <xdr:colOff>277725</xdr:colOff>
      <xdr:row>22</xdr:row>
      <xdr:rowOff>2587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5AF430E-8358-4BDA-A2DA-8F7552ED37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57150</xdr:colOff>
      <xdr:row>2</xdr:row>
      <xdr:rowOff>142875</xdr:rowOff>
    </xdr:from>
    <xdr:to>
      <xdr:col>24</xdr:col>
      <xdr:colOff>249150</xdr:colOff>
      <xdr:row>12</xdr:row>
      <xdr:rowOff>93075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05F0B8-F4C1-4190-B425-42C5F66FC1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533400</xdr:colOff>
      <xdr:row>12</xdr:row>
      <xdr:rowOff>76200</xdr:rowOff>
    </xdr:from>
    <xdr:to>
      <xdr:col>12</xdr:col>
      <xdr:colOff>115800</xdr:colOff>
      <xdr:row>21</xdr:row>
      <xdr:rowOff>178800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354A0B3-893E-4345-BD56-58714F4E8B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533400</xdr:colOff>
      <xdr:row>2</xdr:row>
      <xdr:rowOff>161925</xdr:rowOff>
    </xdr:from>
    <xdr:to>
      <xdr:col>12</xdr:col>
      <xdr:colOff>115800</xdr:colOff>
      <xdr:row>12</xdr:row>
      <xdr:rowOff>112125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C70E7717-6BF9-4525-B8E1-93C245111A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581025</xdr:colOff>
      <xdr:row>24</xdr:row>
      <xdr:rowOff>0</xdr:rowOff>
    </xdr:from>
    <xdr:to>
      <xdr:col>24</xdr:col>
      <xdr:colOff>438151</xdr:colOff>
      <xdr:row>45</xdr:row>
      <xdr:rowOff>147638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E42FF85-A97A-44FE-A4B5-FC9DAF4C44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9525</xdr:colOff>
      <xdr:row>24</xdr:row>
      <xdr:rowOff>66675</xdr:rowOff>
    </xdr:from>
    <xdr:to>
      <xdr:col>12</xdr:col>
      <xdr:colOff>201525</xdr:colOff>
      <xdr:row>34</xdr:row>
      <xdr:rowOff>54975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FC1B73BA-36EE-4E8C-B310-CC53D5F930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100013</xdr:colOff>
      <xdr:row>33</xdr:row>
      <xdr:rowOff>142875</xdr:rowOff>
    </xdr:from>
    <xdr:to>
      <xdr:col>12</xdr:col>
      <xdr:colOff>292013</xdr:colOff>
      <xdr:row>45</xdr:row>
      <xdr:rowOff>16875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A879D0D-D2CB-4B81-B5FC-2724DB3562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309562</xdr:colOff>
      <xdr:row>24</xdr:row>
      <xdr:rowOff>130968</xdr:rowOff>
    </xdr:from>
    <xdr:to>
      <xdr:col>24</xdr:col>
      <xdr:colOff>501562</xdr:colOff>
      <xdr:row>34</xdr:row>
      <xdr:rowOff>116887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D459999F-87F7-4324-B7A4-59A7F9A18C2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464344</xdr:colOff>
      <xdr:row>34</xdr:row>
      <xdr:rowOff>23813</xdr:rowOff>
    </xdr:from>
    <xdr:to>
      <xdr:col>25</xdr:col>
      <xdr:colOff>49125</xdr:colOff>
      <xdr:row>45</xdr:row>
      <xdr:rowOff>64501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235BDA01-E1ED-4108-9F09-2F02A5DEB2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51</xdr:row>
      <xdr:rowOff>0</xdr:rowOff>
    </xdr:from>
    <xdr:to>
      <xdr:col>24</xdr:col>
      <xdr:colOff>464345</xdr:colOff>
      <xdr:row>70</xdr:row>
      <xdr:rowOff>73818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5038ED76-C0A0-489F-B038-9F8B8D2DD0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273843</xdr:colOff>
      <xdr:row>51</xdr:row>
      <xdr:rowOff>119062</xdr:rowOff>
    </xdr:from>
    <xdr:to>
      <xdr:col>12</xdr:col>
      <xdr:colOff>465843</xdr:colOff>
      <xdr:row>61</xdr:row>
      <xdr:rowOff>205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36DE7344-6384-4458-B98D-B03A320EBE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250031</xdr:colOff>
      <xdr:row>59</xdr:row>
      <xdr:rowOff>202407</xdr:rowOff>
    </xdr:from>
    <xdr:to>
      <xdr:col>12</xdr:col>
      <xdr:colOff>439650</xdr:colOff>
      <xdr:row>69</xdr:row>
      <xdr:rowOff>78787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2201215B-AB5F-47BE-8BD3-00AA322F69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19</xdr:col>
      <xdr:colOff>404813</xdr:colOff>
      <xdr:row>51</xdr:row>
      <xdr:rowOff>119062</xdr:rowOff>
    </xdr:from>
    <xdr:to>
      <xdr:col>24</xdr:col>
      <xdr:colOff>596813</xdr:colOff>
      <xdr:row>60</xdr:row>
      <xdr:rowOff>224043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9C92908-9BC1-4513-AFE7-05D928EF8B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19</xdr:col>
      <xdr:colOff>392907</xdr:colOff>
      <xdr:row>60</xdr:row>
      <xdr:rowOff>47625</xdr:rowOff>
    </xdr:from>
    <xdr:to>
      <xdr:col>24</xdr:col>
      <xdr:colOff>584907</xdr:colOff>
      <xdr:row>69</xdr:row>
      <xdr:rowOff>147843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A43C3F26-D0AC-431C-B04A-4CC5482D0D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72</xdr:row>
      <xdr:rowOff>0</xdr:rowOff>
    </xdr:from>
    <xdr:to>
      <xdr:col>24</xdr:col>
      <xdr:colOff>464345</xdr:colOff>
      <xdr:row>93</xdr:row>
      <xdr:rowOff>50006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536A7823-E774-43D3-88DE-FCFAD33154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285750</xdr:colOff>
      <xdr:row>72</xdr:row>
      <xdr:rowOff>71437</xdr:rowOff>
    </xdr:from>
    <xdr:to>
      <xdr:col>12</xdr:col>
      <xdr:colOff>477750</xdr:colOff>
      <xdr:row>82</xdr:row>
      <xdr:rowOff>59737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BEB24ED-A96E-4D49-ACD8-50C29C7042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309563</xdr:colOff>
      <xdr:row>81</xdr:row>
      <xdr:rowOff>130968</xdr:rowOff>
    </xdr:from>
    <xdr:to>
      <xdr:col>12</xdr:col>
      <xdr:colOff>499182</xdr:colOff>
      <xdr:row>92</xdr:row>
      <xdr:rowOff>66880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9531869B-4A3F-4892-B07B-ABC0917260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19</xdr:col>
      <xdr:colOff>416720</xdr:colOff>
      <xdr:row>81</xdr:row>
      <xdr:rowOff>59531</xdr:rowOff>
    </xdr:from>
    <xdr:to>
      <xdr:col>25</xdr:col>
      <xdr:colOff>1501</xdr:colOff>
      <xdr:row>91</xdr:row>
      <xdr:rowOff>183562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D5D3CA45-7B22-423B-8C7D-FCA819EDE2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297656</xdr:colOff>
      <xdr:row>72</xdr:row>
      <xdr:rowOff>154782</xdr:rowOff>
    </xdr:from>
    <xdr:to>
      <xdr:col>24</xdr:col>
      <xdr:colOff>489656</xdr:colOff>
      <xdr:row>82</xdr:row>
      <xdr:rowOff>140701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116EB80A-4D65-48CB-887B-055BDCEBEB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NIR2021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008AAC"/>
      </a:accent1>
      <a:accent2>
        <a:srgbClr val="FFD44B"/>
      </a:accent2>
      <a:accent3>
        <a:srgbClr val="855092"/>
      </a:accent3>
      <a:accent4>
        <a:srgbClr val="ED7D31"/>
      </a:accent4>
      <a:accent5>
        <a:srgbClr val="68A200"/>
      </a:accent5>
      <a:accent6>
        <a:srgbClr val="15C5C1"/>
      </a:accent6>
      <a:hlink>
        <a:srgbClr val="008AAC"/>
      </a:hlink>
      <a:folHlink>
        <a:srgbClr val="85509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NIR2021">
    <a:dk1>
      <a:sysClr val="windowText" lastClr="000000"/>
    </a:dk1>
    <a:lt1>
      <a:sysClr val="window" lastClr="FFFFFF"/>
    </a:lt1>
    <a:dk2>
      <a:srgbClr val="000000"/>
    </a:dk2>
    <a:lt2>
      <a:srgbClr val="FFFFFF"/>
    </a:lt2>
    <a:accent1>
      <a:srgbClr val="008AAC"/>
    </a:accent1>
    <a:accent2>
      <a:srgbClr val="FFD44B"/>
    </a:accent2>
    <a:accent3>
      <a:srgbClr val="855092"/>
    </a:accent3>
    <a:accent4>
      <a:srgbClr val="ED7D31"/>
    </a:accent4>
    <a:accent5>
      <a:srgbClr val="68A200"/>
    </a:accent5>
    <a:accent6>
      <a:srgbClr val="FFD44B"/>
    </a:accent6>
    <a:hlink>
      <a:srgbClr val="008AAC"/>
    </a:hlink>
    <a:folHlink>
      <a:srgbClr val="85509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000000"/>
    </a:dk2>
    <a:lt2>
      <a:srgbClr val="F2F2F2"/>
    </a:lt2>
    <a:accent1>
      <a:srgbClr val="008AAC"/>
    </a:accent1>
    <a:accent2>
      <a:srgbClr val="FFD44B"/>
    </a:accent2>
    <a:accent3>
      <a:srgbClr val="855092"/>
    </a:accent3>
    <a:accent4>
      <a:srgbClr val="68A200"/>
    </a:accent4>
    <a:accent5>
      <a:srgbClr val="ED7D31"/>
    </a:accent5>
    <a:accent6>
      <a:srgbClr val="15C5C1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4AA5AA-50BD-4A41-B154-1DBC166EC269}">
  <dimension ref="B2:L11"/>
  <sheetViews>
    <sheetView tabSelected="1" workbookViewId="0">
      <selection activeCell="M20" sqref="M20"/>
    </sheetView>
  </sheetViews>
  <sheetFormatPr defaultRowHeight="15" x14ac:dyDescent="0.25"/>
  <cols>
    <col min="1" max="1" width="20.5703125" customWidth="1"/>
    <col min="2" max="2" width="30.85546875" bestFit="1" customWidth="1"/>
  </cols>
  <sheetData>
    <row r="2" spans="2:12" ht="21" x14ac:dyDescent="0.35">
      <c r="B2" s="74" t="s">
        <v>54</v>
      </c>
    </row>
    <row r="3" spans="2:12" ht="15.75" thickBot="1" x14ac:dyDescent="0.3"/>
    <row r="4" spans="2:12" ht="15.75" x14ac:dyDescent="0.25">
      <c r="B4" s="75" t="s">
        <v>52</v>
      </c>
      <c r="C4" s="196">
        <v>44575</v>
      </c>
      <c r="D4" s="197"/>
      <c r="E4" s="197"/>
      <c r="F4" s="197"/>
      <c r="G4" s="197"/>
      <c r="H4" s="197"/>
      <c r="I4" s="197"/>
      <c r="J4" s="197"/>
      <c r="K4" s="197"/>
      <c r="L4" s="198"/>
    </row>
    <row r="5" spans="2:12" ht="15.75" x14ac:dyDescent="0.25">
      <c r="B5" s="76" t="s">
        <v>47</v>
      </c>
      <c r="C5" s="192" t="s">
        <v>175</v>
      </c>
      <c r="D5" s="192"/>
      <c r="E5" s="192"/>
      <c r="F5" s="192"/>
      <c r="G5" s="192"/>
      <c r="H5" s="192"/>
      <c r="I5" s="192"/>
      <c r="J5" s="192"/>
      <c r="K5" s="192"/>
      <c r="L5" s="193"/>
    </row>
    <row r="6" spans="2:12" ht="15.75" x14ac:dyDescent="0.25">
      <c r="B6" s="76" t="s">
        <v>48</v>
      </c>
      <c r="C6" s="192" t="s">
        <v>172</v>
      </c>
      <c r="D6" s="192"/>
      <c r="E6" s="192"/>
      <c r="F6" s="192"/>
      <c r="G6" s="192"/>
      <c r="H6" s="192"/>
      <c r="I6" s="192"/>
      <c r="J6" s="192"/>
      <c r="K6" s="192"/>
      <c r="L6" s="193"/>
    </row>
    <row r="7" spans="2:12" ht="15.75" x14ac:dyDescent="0.25">
      <c r="B7" s="76" t="s">
        <v>49</v>
      </c>
      <c r="C7" s="192" t="s">
        <v>176</v>
      </c>
      <c r="D7" s="192"/>
      <c r="E7" s="192"/>
      <c r="F7" s="192"/>
      <c r="G7" s="192"/>
      <c r="H7" s="192"/>
      <c r="I7" s="192"/>
      <c r="J7" s="192"/>
      <c r="K7" s="192"/>
      <c r="L7" s="193"/>
    </row>
    <row r="8" spans="2:12" ht="15" customHeight="1" x14ac:dyDescent="0.25">
      <c r="B8" s="78" t="s">
        <v>53</v>
      </c>
      <c r="C8" s="192" t="s">
        <v>173</v>
      </c>
      <c r="D8" s="192"/>
      <c r="E8" s="192"/>
      <c r="F8" s="192"/>
      <c r="G8" s="192"/>
      <c r="H8" s="192"/>
      <c r="I8" s="192"/>
      <c r="J8" s="192"/>
      <c r="K8" s="192"/>
      <c r="L8" s="193"/>
    </row>
    <row r="9" spans="2:12" ht="15.75" x14ac:dyDescent="0.25">
      <c r="B9" s="76" t="s">
        <v>51</v>
      </c>
      <c r="C9" s="191">
        <v>44609</v>
      </c>
      <c r="D9" s="192"/>
      <c r="E9" s="192"/>
      <c r="F9" s="192"/>
      <c r="G9" s="192"/>
      <c r="H9" s="192"/>
      <c r="I9" s="192"/>
      <c r="J9" s="192"/>
      <c r="K9" s="192"/>
      <c r="L9" s="193"/>
    </row>
    <row r="10" spans="2:12" ht="15.75" x14ac:dyDescent="0.25">
      <c r="B10" s="76" t="s">
        <v>50</v>
      </c>
      <c r="C10" s="191" t="s">
        <v>174</v>
      </c>
      <c r="D10" s="192"/>
      <c r="E10" s="192"/>
      <c r="F10" s="192"/>
      <c r="G10" s="192"/>
      <c r="H10" s="192"/>
      <c r="I10" s="192"/>
      <c r="J10" s="192"/>
      <c r="K10" s="192"/>
      <c r="L10" s="193"/>
    </row>
    <row r="11" spans="2:12" ht="16.5" thickBot="1" x14ac:dyDescent="0.3">
      <c r="B11" s="77"/>
      <c r="C11" s="194"/>
      <c r="D11" s="194"/>
      <c r="E11" s="194"/>
      <c r="F11" s="194"/>
      <c r="G11" s="194"/>
      <c r="H11" s="194"/>
      <c r="I11" s="194"/>
      <c r="J11" s="194"/>
      <c r="K11" s="194"/>
      <c r="L11" s="195"/>
    </row>
  </sheetData>
  <mergeCells count="8">
    <mergeCell ref="C10:L10"/>
    <mergeCell ref="C11:L11"/>
    <mergeCell ref="C4:L4"/>
    <mergeCell ref="C5:L5"/>
    <mergeCell ref="C6:L6"/>
    <mergeCell ref="C7:L7"/>
    <mergeCell ref="C9:L9"/>
    <mergeCell ref="C8:L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P340"/>
  <sheetViews>
    <sheetView showGridLines="0" zoomScale="80" zoomScaleNormal="80" workbookViewId="0">
      <selection activeCell="U204" sqref="U204"/>
    </sheetView>
  </sheetViews>
  <sheetFormatPr defaultRowHeight="15" x14ac:dyDescent="0.25"/>
  <cols>
    <col min="1" max="1" width="12.140625" customWidth="1"/>
    <col min="2" max="2" width="42.42578125" customWidth="1"/>
    <col min="3" max="3" width="15.28515625" customWidth="1"/>
    <col min="4" max="4" width="10.85546875" customWidth="1"/>
    <col min="5" max="5" width="10" customWidth="1"/>
    <col min="6" max="29" width="9.140625" customWidth="1"/>
    <col min="30" max="30" width="10.42578125" customWidth="1"/>
    <col min="31" max="33" width="9.140625" customWidth="1"/>
    <col min="34" max="34" width="11" style="5" customWidth="1"/>
    <col min="35" max="35" width="10.85546875" style="5" customWidth="1"/>
    <col min="36" max="36" width="12" style="5" customWidth="1"/>
    <col min="37" max="37" width="13.28515625" style="5" customWidth="1"/>
    <col min="38" max="38" width="17.85546875" style="5" bestFit="1" customWidth="1"/>
    <col min="39" max="39" width="42.85546875" style="5" bestFit="1" customWidth="1"/>
    <col min="40" max="40" width="15.5703125" style="5" bestFit="1" customWidth="1"/>
    <col min="41" max="94" width="9.140625" style="5"/>
  </cols>
  <sheetData>
    <row r="1" spans="1:94" ht="15.75" thickBot="1" x14ac:dyDescent="0.3"/>
    <row r="2" spans="1:94" ht="15" customHeight="1" x14ac:dyDescent="0.25">
      <c r="B2" s="5"/>
      <c r="D2" s="199" t="s">
        <v>171</v>
      </c>
      <c r="E2" s="200"/>
      <c r="F2" s="200"/>
      <c r="G2" s="200"/>
      <c r="H2" s="200"/>
      <c r="I2" s="200"/>
      <c r="J2" s="201"/>
      <c r="K2" s="9"/>
      <c r="L2" s="9"/>
      <c r="M2" s="9"/>
      <c r="N2" s="9"/>
      <c r="O2" s="9"/>
    </row>
    <row r="3" spans="1:94" ht="21" x14ac:dyDescent="0.35">
      <c r="B3" s="52"/>
      <c r="D3" s="202"/>
      <c r="E3" s="203"/>
      <c r="F3" s="203"/>
      <c r="G3" s="203"/>
      <c r="H3" s="203"/>
      <c r="I3" s="203"/>
      <c r="J3" s="204"/>
      <c r="K3" s="9"/>
      <c r="L3" s="160"/>
      <c r="M3" s="161"/>
      <c r="N3" s="162"/>
      <c r="O3" s="9"/>
    </row>
    <row r="4" spans="1:94" ht="21" x14ac:dyDescent="0.35">
      <c r="B4" s="52"/>
      <c r="D4" s="202"/>
      <c r="E4" s="203"/>
      <c r="F4" s="203"/>
      <c r="G4" s="203"/>
      <c r="H4" s="203"/>
      <c r="I4" s="203"/>
      <c r="J4" s="204"/>
      <c r="K4" s="9"/>
      <c r="L4" s="160"/>
      <c r="M4" s="161"/>
      <c r="N4" s="162"/>
      <c r="O4" s="9"/>
    </row>
    <row r="5" spans="1:94" x14ac:dyDescent="0.25">
      <c r="B5" s="52"/>
      <c r="D5" s="202"/>
      <c r="E5" s="203"/>
      <c r="F5" s="203"/>
      <c r="G5" s="203"/>
      <c r="H5" s="203"/>
      <c r="I5" s="203"/>
      <c r="J5" s="204"/>
      <c r="K5" s="9"/>
      <c r="L5" s="9"/>
      <c r="M5" s="9"/>
      <c r="N5" s="9"/>
      <c r="O5" s="9"/>
    </row>
    <row r="6" spans="1:94" x14ac:dyDescent="0.25">
      <c r="B6" s="52"/>
      <c r="D6" s="202"/>
      <c r="E6" s="203"/>
      <c r="F6" s="203"/>
      <c r="G6" s="203"/>
      <c r="H6" s="203"/>
      <c r="I6" s="203"/>
      <c r="J6" s="204"/>
    </row>
    <row r="7" spans="1:94" x14ac:dyDescent="0.25">
      <c r="B7" s="52"/>
      <c r="D7" s="202"/>
      <c r="E7" s="203"/>
      <c r="F7" s="203"/>
      <c r="G7" s="203"/>
      <c r="H7" s="203"/>
      <c r="I7" s="203"/>
      <c r="J7" s="204"/>
    </row>
    <row r="8" spans="1:94" x14ac:dyDescent="0.25">
      <c r="B8" s="52"/>
      <c r="D8" s="202"/>
      <c r="E8" s="203"/>
      <c r="F8" s="203"/>
      <c r="G8" s="203"/>
      <c r="H8" s="203"/>
      <c r="I8" s="203"/>
      <c r="J8" s="204"/>
    </row>
    <row r="9" spans="1:94" x14ac:dyDescent="0.25">
      <c r="B9" s="52"/>
      <c r="D9" s="202"/>
      <c r="E9" s="203"/>
      <c r="F9" s="203"/>
      <c r="G9" s="203"/>
      <c r="H9" s="203"/>
      <c r="I9" s="203"/>
      <c r="J9" s="204"/>
    </row>
    <row r="10" spans="1:94" ht="15.75" thickBot="1" x14ac:dyDescent="0.3">
      <c r="B10" s="52"/>
      <c r="D10" s="205"/>
      <c r="E10" s="206"/>
      <c r="F10" s="206"/>
      <c r="G10" s="206"/>
      <c r="H10" s="206"/>
      <c r="I10" s="206"/>
      <c r="J10" s="207"/>
    </row>
    <row r="11" spans="1:94" ht="15.75" thickBot="1" x14ac:dyDescent="0.3"/>
    <row r="12" spans="1:94" s="56" customFormat="1" ht="21" x14ac:dyDescent="0.35">
      <c r="A12" s="53" t="s">
        <v>79</v>
      </c>
      <c r="B12" s="54"/>
      <c r="C12" s="55"/>
      <c r="D12" s="55"/>
      <c r="E12" s="55"/>
      <c r="F12" s="55"/>
      <c r="G12" s="55"/>
      <c r="H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7"/>
      <c r="AH12" s="57"/>
      <c r="AI12" s="57"/>
      <c r="AJ12" s="57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x14ac:dyDescent="0.25">
      <c r="B13" s="2"/>
    </row>
    <row r="14" spans="1:94" ht="30" x14ac:dyDescent="0.25">
      <c r="A14" t="s">
        <v>90</v>
      </c>
      <c r="B14" s="36"/>
      <c r="C14" s="34" t="s">
        <v>31</v>
      </c>
      <c r="D14" s="33">
        <v>1990</v>
      </c>
      <c r="E14" s="35">
        <v>1991</v>
      </c>
      <c r="F14" s="35">
        <v>1992</v>
      </c>
      <c r="G14" s="35">
        <v>1993</v>
      </c>
      <c r="H14" s="35">
        <v>1994</v>
      </c>
      <c r="I14" s="35">
        <v>1995</v>
      </c>
      <c r="J14" s="35">
        <v>1996</v>
      </c>
      <c r="K14" s="35">
        <v>1997</v>
      </c>
      <c r="L14" s="35">
        <v>1998</v>
      </c>
      <c r="M14" s="35">
        <v>1999</v>
      </c>
      <c r="N14" s="35">
        <v>2000</v>
      </c>
      <c r="O14" s="35">
        <v>2001</v>
      </c>
      <c r="P14" s="35">
        <v>2002</v>
      </c>
      <c r="Q14" s="35">
        <v>2003</v>
      </c>
      <c r="R14" s="35">
        <v>2004</v>
      </c>
      <c r="S14" s="35">
        <v>2005</v>
      </c>
      <c r="T14" s="35">
        <v>2006</v>
      </c>
      <c r="U14" s="35">
        <v>2007</v>
      </c>
      <c r="V14" s="35">
        <v>2008</v>
      </c>
      <c r="W14" s="35">
        <v>2009</v>
      </c>
      <c r="X14" s="35">
        <v>2010</v>
      </c>
      <c r="Y14" s="35">
        <v>2011</v>
      </c>
      <c r="Z14" s="35">
        <v>2012</v>
      </c>
      <c r="AA14" s="35">
        <v>2013</v>
      </c>
      <c r="AB14" s="35">
        <v>2014</v>
      </c>
      <c r="AC14" s="35">
        <v>2015</v>
      </c>
      <c r="AD14" s="35">
        <v>2016</v>
      </c>
      <c r="AE14" s="35">
        <v>2017</v>
      </c>
      <c r="AF14" s="35">
        <v>2018</v>
      </c>
      <c r="AG14" s="35">
        <v>2019</v>
      </c>
      <c r="AH14" s="35">
        <v>2020</v>
      </c>
      <c r="AI14" s="98" t="s">
        <v>94</v>
      </c>
      <c r="AJ14" s="99" t="s">
        <v>56</v>
      </c>
      <c r="AK14" s="100" t="s">
        <v>57</v>
      </c>
    </row>
    <row r="15" spans="1:94" ht="18" x14ac:dyDescent="0.35">
      <c r="A15" s="159" t="s">
        <v>89</v>
      </c>
      <c r="B15" s="31" t="s">
        <v>20</v>
      </c>
      <c r="C15" s="58" t="s">
        <v>44</v>
      </c>
      <c r="D15" s="50">
        <v>1835.5553002939907</v>
      </c>
      <c r="E15" s="50">
        <v>1749.9194504273883</v>
      </c>
      <c r="F15" s="50">
        <v>1893.4394215729294</v>
      </c>
      <c r="G15" s="50">
        <v>1998.4953312315968</v>
      </c>
      <c r="H15" s="50">
        <v>1947.3827083959211</v>
      </c>
      <c r="I15" s="50">
        <v>2052.672928202915</v>
      </c>
      <c r="J15" s="50">
        <v>2108.092740274566</v>
      </c>
      <c r="K15" s="50">
        <v>2148.6471724126891</v>
      </c>
      <c r="L15" s="50">
        <v>2142.2810426831365</v>
      </c>
      <c r="M15" s="50">
        <v>2198.9152022903318</v>
      </c>
      <c r="N15" s="50">
        <v>2181.3395122516399</v>
      </c>
      <c r="O15" s="50">
        <v>2069.9635309194214</v>
      </c>
      <c r="P15" s="50">
        <v>2179.6871969392619</v>
      </c>
      <c r="Q15" s="50">
        <v>2168.6601259425038</v>
      </c>
      <c r="R15" s="50">
        <v>2267.9551342041823</v>
      </c>
      <c r="S15" s="50">
        <v>2154.6055837374593</v>
      </c>
      <c r="T15" s="50">
        <v>2213.5585819742855</v>
      </c>
      <c r="U15" s="50">
        <v>2357.5467989333538</v>
      </c>
      <c r="V15" s="50">
        <v>2229.3749754577102</v>
      </c>
      <c r="W15" s="50">
        <v>2130.4451676503654</v>
      </c>
      <c r="X15" s="50">
        <v>2019.657624002813</v>
      </c>
      <c r="Y15" s="50">
        <v>1898.0264873796409</v>
      </c>
      <c r="Z15" s="50">
        <v>1849.359793283181</v>
      </c>
      <c r="AA15" s="50">
        <v>1814.009576225016</v>
      </c>
      <c r="AB15" s="50">
        <v>1802.6211716045268</v>
      </c>
      <c r="AC15" s="50">
        <v>1847.9491382206943</v>
      </c>
      <c r="AD15" s="190">
        <v>1823.3587575800834</v>
      </c>
      <c r="AE15" s="50">
        <v>1865.5851266759955</v>
      </c>
      <c r="AF15" s="50">
        <v>1906.8762122002577</v>
      </c>
      <c r="AG15" s="50">
        <v>1848.8093803417969</v>
      </c>
      <c r="AH15" s="50">
        <v>1658.7939985057405</v>
      </c>
      <c r="AI15" s="105">
        <f>AH15/$AH$19</f>
        <v>0.36777969011810047</v>
      </c>
      <c r="AJ15" s="163">
        <f>AH15/D15-1</f>
        <v>-9.6298543421676985E-2</v>
      </c>
      <c r="AK15" s="87">
        <f>AH15/AG15-1</f>
        <v>-0.10277716234916956</v>
      </c>
    </row>
    <row r="16" spans="1:94" ht="18" x14ac:dyDescent="0.35">
      <c r="A16" s="159" t="s">
        <v>91</v>
      </c>
      <c r="B16" s="31" t="s">
        <v>36</v>
      </c>
      <c r="C16" s="59" t="s">
        <v>44</v>
      </c>
      <c r="D16" s="50">
        <v>958.03420168848743</v>
      </c>
      <c r="E16" s="50">
        <v>837.73836900402932</v>
      </c>
      <c r="F16" s="50">
        <v>608.22744351842778</v>
      </c>
      <c r="G16" s="50">
        <v>565.57792006376303</v>
      </c>
      <c r="H16" s="50">
        <v>531.25071725102441</v>
      </c>
      <c r="I16" s="50">
        <v>564.93896841027868</v>
      </c>
      <c r="J16" s="50">
        <v>539.1093061657408</v>
      </c>
      <c r="K16" s="50">
        <v>664.12035819472658</v>
      </c>
      <c r="L16" s="50">
        <v>811.50588052808928</v>
      </c>
      <c r="M16" s="50">
        <v>964.61878948103924</v>
      </c>
      <c r="N16" s="50">
        <v>1009.9404365345836</v>
      </c>
      <c r="O16" s="50">
        <v>1004.628321187433</v>
      </c>
      <c r="P16" s="50">
        <v>988.59501115309638</v>
      </c>
      <c r="Q16" s="50">
        <v>974.89196788177037</v>
      </c>
      <c r="R16" s="50">
        <v>980.49657497311489</v>
      </c>
      <c r="S16" s="50">
        <v>954.70495127233255</v>
      </c>
      <c r="T16" s="50">
        <v>1435.199016643945</v>
      </c>
      <c r="U16" s="50">
        <v>1573.2612109443994</v>
      </c>
      <c r="V16" s="50">
        <v>2095.6967931327281</v>
      </c>
      <c r="W16" s="50">
        <v>1888.5339409120877</v>
      </c>
      <c r="X16" s="50">
        <v>1917.3867129151856</v>
      </c>
      <c r="Y16" s="50">
        <v>1838.2360818055138</v>
      </c>
      <c r="Z16" s="50">
        <v>1908.6088346803949</v>
      </c>
      <c r="AA16" s="50">
        <v>1956.8284596234876</v>
      </c>
      <c r="AB16" s="50">
        <v>1932.7466318065779</v>
      </c>
      <c r="AC16" s="50">
        <v>1982.5256095771722</v>
      </c>
      <c r="AD16" s="50">
        <v>1964.4182839053055</v>
      </c>
      <c r="AE16" s="50">
        <v>2008.8028202735022</v>
      </c>
      <c r="AF16" s="50">
        <v>2051.4819263837189</v>
      </c>
      <c r="AG16" s="50">
        <v>2019.8952718042067</v>
      </c>
      <c r="AH16" s="50">
        <v>1986.1524104518551</v>
      </c>
      <c r="AI16" s="106">
        <f t="shared" ref="AI16:AI18" si="0">AH16/$AH$19</f>
        <v>0.44035999569645995</v>
      </c>
      <c r="AJ16" s="164">
        <f>AH16/D16-1</f>
        <v>1.0731539719055547</v>
      </c>
      <c r="AK16" s="88">
        <f>AH16/AG16-1</f>
        <v>-1.6705252902647683E-2</v>
      </c>
    </row>
    <row r="17" spans="1:37" ht="18" x14ac:dyDescent="0.35">
      <c r="A17" s="159" t="s">
        <v>92</v>
      </c>
      <c r="B17" s="31" t="s">
        <v>11</v>
      </c>
      <c r="C17" s="59" t="s">
        <v>44</v>
      </c>
      <c r="D17" s="50">
        <v>661.52681978837177</v>
      </c>
      <c r="E17" s="50">
        <v>645.01071500645855</v>
      </c>
      <c r="F17" s="50">
        <v>628.12284564809022</v>
      </c>
      <c r="G17" s="50">
        <v>632.39809090619951</v>
      </c>
      <c r="H17" s="50">
        <v>639.08192277171577</v>
      </c>
      <c r="I17" s="50">
        <v>618.19141206817244</v>
      </c>
      <c r="J17" s="50">
        <v>632.02968592321758</v>
      </c>
      <c r="K17" s="50">
        <v>626.61149838659639</v>
      </c>
      <c r="L17" s="50">
        <v>638.23059502998319</v>
      </c>
      <c r="M17" s="50">
        <v>642.87396390019865</v>
      </c>
      <c r="N17" s="50">
        <v>626.64834392728756</v>
      </c>
      <c r="O17" s="50">
        <v>626.90229842741496</v>
      </c>
      <c r="P17" s="50">
        <v>612.0962995231182</v>
      </c>
      <c r="Q17" s="50">
        <v>605.92131748434588</v>
      </c>
      <c r="R17" s="50">
        <v>600.8993454392612</v>
      </c>
      <c r="S17" s="50">
        <v>605.25910468965253</v>
      </c>
      <c r="T17" s="50">
        <v>628.917308468481</v>
      </c>
      <c r="U17" s="50">
        <v>644.14248854923062</v>
      </c>
      <c r="V17" s="50">
        <v>659.9239288050187</v>
      </c>
      <c r="W17" s="50">
        <v>647.08497049642904</v>
      </c>
      <c r="X17" s="50">
        <v>631.42938721974963</v>
      </c>
      <c r="Y17" s="50">
        <v>631.95258187999457</v>
      </c>
      <c r="Z17" s="50">
        <v>635.05251386254406</v>
      </c>
      <c r="AA17" s="50">
        <v>620.19319086900566</v>
      </c>
      <c r="AB17" s="50">
        <v>665.83373689489906</v>
      </c>
      <c r="AC17" s="50">
        <v>654.78888677930229</v>
      </c>
      <c r="AD17" s="50">
        <v>656.5916143362532</v>
      </c>
      <c r="AE17" s="50">
        <v>657.84157048540385</v>
      </c>
      <c r="AF17" s="50">
        <v>634.09660858793393</v>
      </c>
      <c r="AG17" s="50">
        <v>621.34275972489922</v>
      </c>
      <c r="AH17" s="50">
        <v>618.31424627742672</v>
      </c>
      <c r="AI17" s="106">
        <f t="shared" si="0"/>
        <v>0.13708960973838</v>
      </c>
      <c r="AJ17" s="164">
        <f>AH17/D17-1</f>
        <v>-6.5322481596088777E-2</v>
      </c>
      <c r="AK17" s="88">
        <f>AH17/AG17-1</f>
        <v>-4.8741429751485432E-3</v>
      </c>
    </row>
    <row r="18" spans="1:37" ht="18" x14ac:dyDescent="0.35">
      <c r="A18" s="159" t="s">
        <v>93</v>
      </c>
      <c r="B18" s="31" t="s">
        <v>16</v>
      </c>
      <c r="C18" s="60" t="s">
        <v>44</v>
      </c>
      <c r="D18" s="50">
        <v>219.36458748868134</v>
      </c>
      <c r="E18" s="50">
        <v>227.18313348840258</v>
      </c>
      <c r="F18" s="50">
        <v>239.61016919850761</v>
      </c>
      <c r="G18" s="50">
        <v>252.89685490306593</v>
      </c>
      <c r="H18" s="50">
        <v>258.44348117041272</v>
      </c>
      <c r="I18" s="50">
        <v>270.37201403101483</v>
      </c>
      <c r="J18" s="50">
        <v>284.33671136656869</v>
      </c>
      <c r="K18" s="50">
        <v>291.74353985827275</v>
      </c>
      <c r="L18" s="50">
        <v>283.4821063570684</v>
      </c>
      <c r="M18" s="50">
        <v>290.51073774331877</v>
      </c>
      <c r="N18" s="50">
        <v>301.55295143620242</v>
      </c>
      <c r="O18" s="50">
        <v>309.64189341505244</v>
      </c>
      <c r="P18" s="50">
        <v>321.4567935783146</v>
      </c>
      <c r="Q18" s="50">
        <v>315.69811356817132</v>
      </c>
      <c r="R18" s="50">
        <v>318.6378210941748</v>
      </c>
      <c r="S18" s="50">
        <v>304.26886425279139</v>
      </c>
      <c r="T18" s="50">
        <v>328.39144916060894</v>
      </c>
      <c r="U18" s="50">
        <v>331.74922663552525</v>
      </c>
      <c r="V18" s="50">
        <v>314.86987456819281</v>
      </c>
      <c r="W18" s="50">
        <v>303.05224251989711</v>
      </c>
      <c r="X18" s="50">
        <v>296.44786560387439</v>
      </c>
      <c r="Y18" s="50">
        <v>278.32394751915484</v>
      </c>
      <c r="Z18" s="50">
        <v>260.17390011292048</v>
      </c>
      <c r="AA18" s="50">
        <v>270.02289303999356</v>
      </c>
      <c r="AB18" s="50">
        <v>259.96435990896543</v>
      </c>
      <c r="AC18" s="50">
        <v>260.88884748504995</v>
      </c>
      <c r="AD18" s="50">
        <v>248.24345843867917</v>
      </c>
      <c r="AE18" s="50">
        <v>244.89775414001599</v>
      </c>
      <c r="AF18" s="50">
        <v>254.82192407903756</v>
      </c>
      <c r="AG18" s="50">
        <v>223.156354164416</v>
      </c>
      <c r="AH18" s="50">
        <v>247.03190054224967</v>
      </c>
      <c r="AI18" s="166">
        <f t="shared" si="0"/>
        <v>5.4770704447059511E-2</v>
      </c>
      <c r="AJ18" s="164">
        <f>AH18/D18-1</f>
        <v>0.12612479238471397</v>
      </c>
      <c r="AK18" s="88">
        <f>AH18/AG18-1</f>
        <v>0.10699021530098474</v>
      </c>
    </row>
    <row r="19" spans="1:37" ht="18" x14ac:dyDescent="0.35">
      <c r="B19" s="157" t="s">
        <v>4</v>
      </c>
      <c r="C19" s="32" t="s">
        <v>45</v>
      </c>
      <c r="D19" s="40">
        <f>SUM(D15:D18)</f>
        <v>3674.4809092595315</v>
      </c>
      <c r="E19" s="40">
        <f t="shared" ref="E19:AE19" si="1">SUM(E15:E18)</f>
        <v>3459.8516679262789</v>
      </c>
      <c r="F19" s="40">
        <f t="shared" si="1"/>
        <v>3369.3998799379551</v>
      </c>
      <c r="G19" s="40">
        <f t="shared" si="1"/>
        <v>3449.3681971046253</v>
      </c>
      <c r="H19" s="40">
        <f t="shared" si="1"/>
        <v>3376.1588295890738</v>
      </c>
      <c r="I19" s="40">
        <f t="shared" si="1"/>
        <v>3506.1753227123804</v>
      </c>
      <c r="J19" s="40">
        <f t="shared" si="1"/>
        <v>3563.5684437300929</v>
      </c>
      <c r="K19" s="40">
        <f t="shared" si="1"/>
        <v>3731.122568852285</v>
      </c>
      <c r="L19" s="40">
        <f t="shared" si="1"/>
        <v>3875.4996245982775</v>
      </c>
      <c r="M19" s="40">
        <f t="shared" si="1"/>
        <v>4096.9186934148884</v>
      </c>
      <c r="N19" s="40">
        <f t="shared" si="1"/>
        <v>4119.4812441497133</v>
      </c>
      <c r="O19" s="40">
        <f t="shared" si="1"/>
        <v>4011.1360439493219</v>
      </c>
      <c r="P19" s="40">
        <f t="shared" si="1"/>
        <v>4101.8353011937907</v>
      </c>
      <c r="Q19" s="40">
        <f t="shared" si="1"/>
        <v>4065.1715248767914</v>
      </c>
      <c r="R19" s="40">
        <f t="shared" si="1"/>
        <v>4167.9888757107328</v>
      </c>
      <c r="S19" s="40">
        <f t="shared" si="1"/>
        <v>4018.8385039522359</v>
      </c>
      <c r="T19" s="40">
        <f t="shared" si="1"/>
        <v>4606.066356247321</v>
      </c>
      <c r="U19" s="40">
        <f t="shared" si="1"/>
        <v>4906.69972506251</v>
      </c>
      <c r="V19" s="40">
        <f t="shared" si="1"/>
        <v>5299.8655719636499</v>
      </c>
      <c r="W19" s="40">
        <f t="shared" si="1"/>
        <v>4969.1163215787792</v>
      </c>
      <c r="X19" s="40">
        <f t="shared" si="1"/>
        <v>4864.9215897416225</v>
      </c>
      <c r="Y19" s="40">
        <f t="shared" si="1"/>
        <v>4646.5390985843042</v>
      </c>
      <c r="Z19" s="40">
        <f t="shared" si="1"/>
        <v>4653.1950419390414</v>
      </c>
      <c r="AA19" s="40">
        <f t="shared" si="1"/>
        <v>4661.054119757503</v>
      </c>
      <c r="AB19" s="40">
        <f t="shared" si="1"/>
        <v>4661.1659002149681</v>
      </c>
      <c r="AC19" s="40">
        <f t="shared" si="1"/>
        <v>4746.152482062219</v>
      </c>
      <c r="AD19" s="40">
        <f t="shared" si="1"/>
        <v>4692.6121142603215</v>
      </c>
      <c r="AE19" s="40">
        <f t="shared" si="1"/>
        <v>4777.1272715749183</v>
      </c>
      <c r="AF19" s="40">
        <f t="shared" ref="AF19:AG19" si="2">SUM(AF15:AF18)</f>
        <v>4847.2766712509483</v>
      </c>
      <c r="AG19" s="40">
        <f t="shared" si="2"/>
        <v>4713.2037660353189</v>
      </c>
      <c r="AH19" s="40">
        <f t="shared" ref="AH19" si="3">SUM(AH15:AH18)</f>
        <v>4510.2925557772724</v>
      </c>
      <c r="AI19" s="165">
        <f>AH19/$AH$19</f>
        <v>1</v>
      </c>
      <c r="AJ19" s="96">
        <f>AH19/D19-1</f>
        <v>0.22746386963435627</v>
      </c>
      <c r="AK19" s="107">
        <f>AH19/AG19-1</f>
        <v>-4.3051652406858043E-2</v>
      </c>
    </row>
    <row r="20" spans="1:37" x14ac:dyDescent="0.25">
      <c r="B20" s="68" t="s">
        <v>41</v>
      </c>
      <c r="C20" s="69"/>
      <c r="D20" s="67">
        <v>1.0000000004361527</v>
      </c>
      <c r="E20" s="67">
        <v>1.0000000004627378</v>
      </c>
      <c r="F20" s="67">
        <v>1.0000000004599348</v>
      </c>
      <c r="G20" s="67">
        <v>1.0000000004468155</v>
      </c>
      <c r="H20" s="67">
        <v>1.000000000404808</v>
      </c>
      <c r="I20" s="67">
        <v>1.0000000004516565</v>
      </c>
      <c r="J20" s="67">
        <v>1.0000000004254006</v>
      </c>
      <c r="K20" s="67">
        <v>1.0000000006856611</v>
      </c>
      <c r="L20" s="67">
        <v>1.000000000501589</v>
      </c>
      <c r="M20" s="67">
        <v>1.0000000005009477</v>
      </c>
      <c r="N20" s="67">
        <v>1.0000000005014404</v>
      </c>
      <c r="O20" s="67">
        <v>1.0000000007380996</v>
      </c>
      <c r="P20" s="67">
        <v>1.0000000006094543</v>
      </c>
      <c r="Q20" s="67">
        <v>1.0000000006872991</v>
      </c>
      <c r="R20" s="67">
        <v>1.000000000582189</v>
      </c>
      <c r="S20" s="67">
        <v>1.0000000007277168</v>
      </c>
      <c r="T20" s="67">
        <v>1.0000000003291321</v>
      </c>
      <c r="U20" s="67">
        <v>1.0000000008693788</v>
      </c>
      <c r="V20" s="67">
        <v>1.0000000009111913</v>
      </c>
      <c r="W20" s="67">
        <v>1.0000000007294882</v>
      </c>
      <c r="X20" s="67">
        <v>1.0000000006430623</v>
      </c>
      <c r="Y20" s="67">
        <v>1.0000000006492966</v>
      </c>
      <c r="Z20" s="67">
        <v>1.000000000846845</v>
      </c>
      <c r="AA20" s="67">
        <v>1.0000000009780203</v>
      </c>
      <c r="AB20" s="67">
        <v>1.0000000008353214</v>
      </c>
      <c r="AC20" s="67">
        <v>1.0000000081346523</v>
      </c>
      <c r="AD20" s="67">
        <v>1.0000000008217858</v>
      </c>
      <c r="AE20" s="94">
        <v>1.0000000008102314</v>
      </c>
      <c r="AF20" s="94">
        <v>1.0000000008186463</v>
      </c>
      <c r="AG20" s="94">
        <v>1.0000001141538006</v>
      </c>
      <c r="AH20" s="94">
        <v>1.0000002289981631</v>
      </c>
      <c r="AK20" s="81"/>
    </row>
    <row r="21" spans="1:37" x14ac:dyDescent="0.25">
      <c r="AK21" s="81"/>
    </row>
    <row r="22" spans="1:37" x14ac:dyDescent="0.25">
      <c r="AK22" s="81"/>
    </row>
    <row r="23" spans="1:37" x14ac:dyDescent="0.25">
      <c r="AK23" s="81"/>
    </row>
    <row r="24" spans="1:37" x14ac:dyDescent="0.25">
      <c r="AK24" s="81"/>
    </row>
    <row r="25" spans="1:37" x14ac:dyDescent="0.25">
      <c r="AK25" s="81"/>
    </row>
    <row r="26" spans="1:37" x14ac:dyDescent="0.25">
      <c r="AK26" s="81"/>
    </row>
    <row r="27" spans="1:37" x14ac:dyDescent="0.25">
      <c r="AK27" s="81"/>
    </row>
    <row r="28" spans="1:37" x14ac:dyDescent="0.25">
      <c r="AK28" s="81"/>
    </row>
    <row r="29" spans="1:37" x14ac:dyDescent="0.25">
      <c r="S29" s="2"/>
      <c r="AK29" s="81"/>
    </row>
    <row r="30" spans="1:37" x14ac:dyDescent="0.25">
      <c r="AK30" s="81"/>
    </row>
    <row r="31" spans="1:37" x14ac:dyDescent="0.25">
      <c r="AK31" s="81"/>
    </row>
    <row r="32" spans="1:37" x14ac:dyDescent="0.25">
      <c r="AK32" s="81"/>
    </row>
    <row r="33" spans="1:94" x14ac:dyDescent="0.25">
      <c r="AK33" s="81"/>
    </row>
    <row r="34" spans="1:94" x14ac:dyDescent="0.25">
      <c r="AK34" s="81"/>
    </row>
    <row r="35" spans="1:94" x14ac:dyDescent="0.25">
      <c r="AK35" s="81"/>
    </row>
    <row r="36" spans="1:94" x14ac:dyDescent="0.25">
      <c r="AK36" s="81"/>
    </row>
    <row r="37" spans="1:94" x14ac:dyDescent="0.25">
      <c r="AK37" s="81"/>
    </row>
    <row r="38" spans="1:94" x14ac:dyDescent="0.25">
      <c r="AK38" s="81"/>
    </row>
    <row r="39" spans="1:94" ht="15.75" thickBot="1" x14ac:dyDescent="0.3">
      <c r="AH39"/>
      <c r="AI39"/>
      <c r="AK39" s="81"/>
    </row>
    <row r="40" spans="1:94" s="56" customFormat="1" ht="21" x14ac:dyDescent="0.35">
      <c r="A40" s="53" t="s">
        <v>40</v>
      </c>
      <c r="B40" s="54"/>
      <c r="C40" s="55"/>
      <c r="D40" s="55"/>
      <c r="E40" s="55"/>
      <c r="F40" s="55"/>
      <c r="G40" s="55"/>
      <c r="H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7"/>
      <c r="AH40" s="57"/>
      <c r="AI40" s="57"/>
      <c r="AJ40" s="57"/>
      <c r="AK40" s="81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</row>
    <row r="41" spans="1:94" x14ac:dyDescent="0.25"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1"/>
      <c r="AI41" s="81"/>
      <c r="AJ41" s="81"/>
      <c r="AK41" s="81"/>
    </row>
    <row r="42" spans="1:94" s="2" customFormat="1" ht="30" x14ac:dyDescent="0.25">
      <c r="B42" s="33" t="s">
        <v>5</v>
      </c>
      <c r="C42" s="34" t="s">
        <v>31</v>
      </c>
      <c r="D42" s="33">
        <v>1990</v>
      </c>
      <c r="E42" s="35">
        <v>1991</v>
      </c>
      <c r="F42" s="35">
        <v>1992</v>
      </c>
      <c r="G42" s="35">
        <v>1993</v>
      </c>
      <c r="H42" s="35">
        <v>1994</v>
      </c>
      <c r="I42" s="35">
        <v>1995</v>
      </c>
      <c r="J42" s="35">
        <v>1996</v>
      </c>
      <c r="K42" s="35">
        <v>1997</v>
      </c>
      <c r="L42" s="35">
        <v>1998</v>
      </c>
      <c r="M42" s="35">
        <v>1999</v>
      </c>
      <c r="N42" s="35">
        <v>2000</v>
      </c>
      <c r="O42" s="35">
        <v>2001</v>
      </c>
      <c r="P42" s="35">
        <v>2002</v>
      </c>
      <c r="Q42" s="35">
        <v>2003</v>
      </c>
      <c r="R42" s="35">
        <v>2004</v>
      </c>
      <c r="S42" s="35">
        <v>2005</v>
      </c>
      <c r="T42" s="35">
        <v>2006</v>
      </c>
      <c r="U42" s="35">
        <v>2007</v>
      </c>
      <c r="V42" s="35">
        <v>2008</v>
      </c>
      <c r="W42" s="35">
        <v>2009</v>
      </c>
      <c r="X42" s="35">
        <v>2010</v>
      </c>
      <c r="Y42" s="35">
        <v>2011</v>
      </c>
      <c r="Z42" s="35">
        <v>2012</v>
      </c>
      <c r="AA42" s="35">
        <v>2013</v>
      </c>
      <c r="AB42" s="35">
        <v>2014</v>
      </c>
      <c r="AC42" s="35">
        <v>2015</v>
      </c>
      <c r="AD42" s="35">
        <v>2016</v>
      </c>
      <c r="AE42" s="35">
        <v>2017</v>
      </c>
      <c r="AF42" s="35">
        <v>2018</v>
      </c>
      <c r="AG42" s="35">
        <v>2019</v>
      </c>
      <c r="AH42" s="35">
        <v>2020</v>
      </c>
      <c r="AI42" s="98" t="s">
        <v>111</v>
      </c>
      <c r="AJ42" s="99" t="s">
        <v>56</v>
      </c>
      <c r="AK42" s="100" t="s">
        <v>57</v>
      </c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</row>
    <row r="43" spans="1:94" ht="18" x14ac:dyDescent="0.35">
      <c r="A43" s="159" t="s">
        <v>95</v>
      </c>
      <c r="B43" s="31" t="s">
        <v>0</v>
      </c>
      <c r="C43" s="58" t="s">
        <v>44</v>
      </c>
      <c r="D43" s="50">
        <v>760.89579249815074</v>
      </c>
      <c r="E43" s="50">
        <v>738.99142268160324</v>
      </c>
      <c r="F43" s="50">
        <v>818.21249844477256</v>
      </c>
      <c r="G43" s="50">
        <v>875.87810960020863</v>
      </c>
      <c r="H43" s="50">
        <v>859.11505895299581</v>
      </c>
      <c r="I43" s="50">
        <v>922.13984174362099</v>
      </c>
      <c r="J43" s="50">
        <v>942.40139838210587</v>
      </c>
      <c r="K43" s="50">
        <v>928.99349188851147</v>
      </c>
      <c r="L43" s="50">
        <v>914.27988352701675</v>
      </c>
      <c r="M43" s="50">
        <v>897.27802179818946</v>
      </c>
      <c r="N43" s="50">
        <v>892.16386065338338</v>
      </c>
      <c r="O43" s="50">
        <v>735.87808605044893</v>
      </c>
      <c r="P43" s="50">
        <v>833.950478970208</v>
      </c>
      <c r="Q43" s="50">
        <v>801.08083320841342</v>
      </c>
      <c r="R43" s="50">
        <v>822.60027170637841</v>
      </c>
      <c r="S43" s="50">
        <v>742.72197721357941</v>
      </c>
      <c r="T43" s="50">
        <v>676.57188732731368</v>
      </c>
      <c r="U43" s="50">
        <v>769.35936873164599</v>
      </c>
      <c r="V43" s="50">
        <v>707.10050413221859</v>
      </c>
      <c r="W43" s="50">
        <v>763.15932233045044</v>
      </c>
      <c r="X43" s="50">
        <v>727.00152644784032</v>
      </c>
      <c r="Y43" s="50">
        <v>657.59467540912954</v>
      </c>
      <c r="Z43" s="50">
        <v>651.7626806736281</v>
      </c>
      <c r="AA43" s="50">
        <v>615.08931049159742</v>
      </c>
      <c r="AB43" s="50">
        <v>606.60751815421463</v>
      </c>
      <c r="AC43" s="50">
        <v>621.58777256356927</v>
      </c>
      <c r="AD43" s="50">
        <v>519.05803464372491</v>
      </c>
      <c r="AE43" s="50">
        <v>530.69944798604809</v>
      </c>
      <c r="AF43" s="50">
        <v>547.22911581175003</v>
      </c>
      <c r="AG43" s="50">
        <v>518.67425433113544</v>
      </c>
      <c r="AH43" s="50">
        <v>509.79922526073057</v>
      </c>
      <c r="AI43" s="105">
        <f>AH43/$AH$51</f>
        <v>0.30733124530228778</v>
      </c>
      <c r="AJ43" s="163">
        <f>AH43/D43-1</f>
        <v>-0.33000125603668706</v>
      </c>
      <c r="AK43" s="87">
        <f>AH43/AG43-1</f>
        <v>-1.711098824800894E-2</v>
      </c>
    </row>
    <row r="44" spans="1:94" ht="18" x14ac:dyDescent="0.35">
      <c r="A44" s="159" t="s">
        <v>96</v>
      </c>
      <c r="B44" s="31" t="s">
        <v>1</v>
      </c>
      <c r="C44" s="59" t="s">
        <v>44</v>
      </c>
      <c r="D44" s="50">
        <v>522.58465042511421</v>
      </c>
      <c r="E44" s="50">
        <v>540.78468342078986</v>
      </c>
      <c r="F44" s="50">
        <v>555.09219894114506</v>
      </c>
      <c r="G44" s="50">
        <v>552.08881837320655</v>
      </c>
      <c r="H44" s="50">
        <v>560.0574094793501</v>
      </c>
      <c r="I44" s="50">
        <v>549.97137532419492</v>
      </c>
      <c r="J44" s="50">
        <v>530.59389418851993</v>
      </c>
      <c r="K44" s="50">
        <v>561.99508836755672</v>
      </c>
      <c r="L44" s="50">
        <v>570.4929204725355</v>
      </c>
      <c r="M44" s="50">
        <v>595.9564721540313</v>
      </c>
      <c r="N44" s="50">
        <v>607.68023822016789</v>
      </c>
      <c r="O44" s="50">
        <v>614.25810885044325</v>
      </c>
      <c r="P44" s="50">
        <v>623.06838361037956</v>
      </c>
      <c r="Q44" s="50">
        <v>701.77000469472694</v>
      </c>
      <c r="R44" s="50">
        <v>738.13582345686405</v>
      </c>
      <c r="S44" s="50">
        <v>766.17930437788948</v>
      </c>
      <c r="T44" s="50">
        <v>873.54972405871774</v>
      </c>
      <c r="U44" s="50">
        <v>905.10530037420756</v>
      </c>
      <c r="V44" s="50">
        <v>851.6266536725808</v>
      </c>
      <c r="W44" s="50">
        <v>852.43909487728388</v>
      </c>
      <c r="X44" s="50">
        <v>805.2578713973711</v>
      </c>
      <c r="Y44" s="50">
        <v>787.12456291187209</v>
      </c>
      <c r="Z44" s="50">
        <v>782.06684887081167</v>
      </c>
      <c r="AA44" s="50">
        <v>796.71411031770538</v>
      </c>
      <c r="AB44" s="50">
        <v>796.15582530074153</v>
      </c>
      <c r="AC44" s="50">
        <v>818.89026685797296</v>
      </c>
      <c r="AD44" s="50">
        <v>893.80019108635565</v>
      </c>
      <c r="AE44" s="50">
        <v>944.00245680958312</v>
      </c>
      <c r="AF44" s="50">
        <v>970.17602569298879</v>
      </c>
      <c r="AG44" s="50">
        <v>949.75075919649328</v>
      </c>
      <c r="AH44" s="50">
        <v>825.1633178586693</v>
      </c>
      <c r="AI44" s="106">
        <f>AH44/$AH$51</f>
        <v>0.49744773528357666</v>
      </c>
      <c r="AJ44" s="164">
        <f>AH44/D44-1</f>
        <v>0.57900412342270724</v>
      </c>
      <c r="AK44" s="88">
        <f>AH44/AG44-1</f>
        <v>-0.13117909107356462</v>
      </c>
    </row>
    <row r="45" spans="1:94" ht="18" x14ac:dyDescent="0.35">
      <c r="A45" s="159" t="s">
        <v>97</v>
      </c>
      <c r="B45" s="31" t="s">
        <v>29</v>
      </c>
      <c r="C45" s="59" t="s">
        <v>44</v>
      </c>
      <c r="D45" s="50">
        <v>33.622862114366669</v>
      </c>
      <c r="E45" s="50">
        <v>32.230644905766667</v>
      </c>
      <c r="F45" s="50">
        <v>27.248850493316663</v>
      </c>
      <c r="G45" s="50">
        <v>26.453045454683334</v>
      </c>
      <c r="H45" s="50">
        <v>24.607284579533335</v>
      </c>
      <c r="I45" s="50">
        <v>30.270341617150002</v>
      </c>
      <c r="J45" s="50">
        <v>34.321108191416663</v>
      </c>
      <c r="K45" s="50">
        <v>32.153834057183339</v>
      </c>
      <c r="L45" s="50">
        <v>33.804236658233336</v>
      </c>
      <c r="M45" s="50">
        <v>32.367964162533333</v>
      </c>
      <c r="N45" s="50">
        <v>28.48465612881667</v>
      </c>
      <c r="O45" s="50">
        <v>25.04412426375</v>
      </c>
      <c r="P45" s="50">
        <v>21.910791906349999</v>
      </c>
      <c r="Q45" s="50">
        <v>22.195534081583332</v>
      </c>
      <c r="R45" s="50">
        <v>23.528089852533334</v>
      </c>
      <c r="S45" s="50">
        <v>26.228953806433331</v>
      </c>
      <c r="T45" s="50">
        <v>28.378269703600001</v>
      </c>
      <c r="U45" s="50">
        <v>22.23928605888333</v>
      </c>
      <c r="V45" s="50">
        <v>26.458680526233334</v>
      </c>
      <c r="W45" s="50">
        <v>21.972687151966664</v>
      </c>
      <c r="X45" s="50">
        <v>21.317660824499999</v>
      </c>
      <c r="Y45" s="50">
        <v>20.451965742999999</v>
      </c>
      <c r="Z45" s="50">
        <v>21.042528227649999</v>
      </c>
      <c r="AA45" s="50">
        <v>19.78315312378334</v>
      </c>
      <c r="AB45" s="50">
        <v>19.372631768333335</v>
      </c>
      <c r="AC45" s="50">
        <v>20.615904741416667</v>
      </c>
      <c r="AD45" s="50">
        <v>22.766787739216667</v>
      </c>
      <c r="AE45" s="50">
        <v>23.154047704150003</v>
      </c>
      <c r="AF45" s="50">
        <v>24.792599279666668</v>
      </c>
      <c r="AG45" s="50">
        <v>27.992335099027727</v>
      </c>
      <c r="AH45" s="50">
        <v>13.257687942609401</v>
      </c>
      <c r="AI45" s="106">
        <f t="shared" ref="AI45:AI50" si="4">AH45/$AH$51</f>
        <v>7.9923655104564336E-3</v>
      </c>
      <c r="AJ45" s="164">
        <f t="shared" ref="AJ45:AJ50" si="5">AH45/D45-1</f>
        <v>-0.60569424763680235</v>
      </c>
      <c r="AK45" s="88">
        <f t="shared" ref="AK45:AK50" si="6">AH45/AG45-1</f>
        <v>-0.52638149351570573</v>
      </c>
    </row>
    <row r="46" spans="1:94" ht="18" x14ac:dyDescent="0.35">
      <c r="A46" s="159" t="s">
        <v>98</v>
      </c>
      <c r="B46" s="31" t="s">
        <v>30</v>
      </c>
      <c r="C46" s="59" t="s">
        <v>44</v>
      </c>
      <c r="D46" s="50">
        <v>32.925421236716367</v>
      </c>
      <c r="E46" s="50">
        <v>23.129881280461134</v>
      </c>
      <c r="F46" s="50">
        <v>26.229639135224286</v>
      </c>
      <c r="G46" s="50">
        <v>32.037065466976664</v>
      </c>
      <c r="H46" s="50">
        <v>26.970039577365597</v>
      </c>
      <c r="I46" s="50">
        <v>37.546341667575824</v>
      </c>
      <c r="J46" s="50">
        <v>44.278979323973829</v>
      </c>
      <c r="K46" s="50">
        <v>26.95754613780981</v>
      </c>
      <c r="L46" s="50">
        <v>20.680658314064303</v>
      </c>
      <c r="M46" s="50">
        <v>18.218597599499439</v>
      </c>
      <c r="N46" s="50">
        <v>12.670157421953844</v>
      </c>
      <c r="O46" s="50">
        <v>20.65527521264217</v>
      </c>
      <c r="P46" s="50">
        <v>18.689181416648541</v>
      </c>
      <c r="Q46" s="50">
        <v>34.277993404427598</v>
      </c>
      <c r="R46" s="50">
        <v>48.785423195330573</v>
      </c>
      <c r="S46" s="50">
        <v>22.616445684105503</v>
      </c>
      <c r="T46" s="50">
        <v>51.58975290831355</v>
      </c>
      <c r="U46" s="50">
        <v>61.447708991830588</v>
      </c>
      <c r="V46" s="50">
        <v>55.402838260883264</v>
      </c>
      <c r="W46" s="50">
        <v>31.770951127851468</v>
      </c>
      <c r="X46" s="50">
        <v>35.328266274880242</v>
      </c>
      <c r="Y46" s="50">
        <v>18.71402933480779</v>
      </c>
      <c r="Z46" s="50">
        <v>13.824797404776222</v>
      </c>
      <c r="AA46" s="50">
        <v>15.820879340433498</v>
      </c>
      <c r="AB46" s="50">
        <v>20.463389171690277</v>
      </c>
      <c r="AC46" s="50">
        <v>26.651070928275558</v>
      </c>
      <c r="AD46" s="50">
        <v>27.833580311841324</v>
      </c>
      <c r="AE46" s="50">
        <v>31.662441753869519</v>
      </c>
      <c r="AF46" s="50">
        <v>43.49585508750264</v>
      </c>
      <c r="AG46" s="50">
        <v>53.234439930298329</v>
      </c>
      <c r="AH46" s="50">
        <v>25.168119160303373</v>
      </c>
      <c r="AI46" s="106">
        <f t="shared" si="4"/>
        <v>1.5172540522195695E-2</v>
      </c>
      <c r="AJ46" s="164">
        <f t="shared" si="5"/>
        <v>-0.23560221206107268</v>
      </c>
      <c r="AK46" s="88">
        <f t="shared" si="6"/>
        <v>-0.52722111487869783</v>
      </c>
    </row>
    <row r="47" spans="1:94" ht="18" x14ac:dyDescent="0.35">
      <c r="A47" s="159" t="s">
        <v>101</v>
      </c>
      <c r="B47" s="31" t="s">
        <v>27</v>
      </c>
      <c r="C47" s="59" t="s">
        <v>44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  <c r="U47" s="50">
        <v>0</v>
      </c>
      <c r="V47" s="50">
        <v>0</v>
      </c>
      <c r="W47" s="50">
        <v>0</v>
      </c>
      <c r="X47" s="50">
        <v>0</v>
      </c>
      <c r="Y47" s="50">
        <v>0</v>
      </c>
      <c r="Z47" s="50">
        <v>0</v>
      </c>
      <c r="AA47" s="50">
        <v>0</v>
      </c>
      <c r="AB47" s="50">
        <v>0</v>
      </c>
      <c r="AC47" s="50">
        <v>0</v>
      </c>
      <c r="AD47" s="50">
        <v>0</v>
      </c>
      <c r="AE47" s="50">
        <v>0</v>
      </c>
      <c r="AF47" s="50">
        <v>0</v>
      </c>
      <c r="AG47" s="50">
        <v>25.392694350704996</v>
      </c>
      <c r="AH47" s="50">
        <v>13.162543915126664</v>
      </c>
      <c r="AI47" s="106">
        <f t="shared" si="4"/>
        <v>7.9350081607382373E-3</v>
      </c>
      <c r="AJ47" s="164" t="e">
        <f t="shared" si="5"/>
        <v>#DIV/0!</v>
      </c>
      <c r="AK47" s="88">
        <f t="shared" si="6"/>
        <v>-0.48164051701897392</v>
      </c>
    </row>
    <row r="48" spans="1:94" ht="18" x14ac:dyDescent="0.35">
      <c r="A48" s="159" t="s">
        <v>99</v>
      </c>
      <c r="B48" s="31" t="s">
        <v>59</v>
      </c>
      <c r="C48" s="59" t="s">
        <v>44</v>
      </c>
      <c r="D48" s="50">
        <v>238.43069293249337</v>
      </c>
      <c r="E48" s="50">
        <v>167.21184336293334</v>
      </c>
      <c r="F48" s="50">
        <v>230.51951122117339</v>
      </c>
      <c r="G48" s="50">
        <v>249.2748539535867</v>
      </c>
      <c r="H48" s="50">
        <v>228.72019294076006</v>
      </c>
      <c r="I48" s="50">
        <v>216.69170753538668</v>
      </c>
      <c r="J48" s="50">
        <v>263.80865714181334</v>
      </c>
      <c r="K48" s="50">
        <v>302.11069965848009</v>
      </c>
      <c r="L48" s="50">
        <v>272.89150002539998</v>
      </c>
      <c r="M48" s="50">
        <v>280.09036463124005</v>
      </c>
      <c r="N48" s="50">
        <v>226.22492916353335</v>
      </c>
      <c r="O48" s="50">
        <v>263.27953223173336</v>
      </c>
      <c r="P48" s="50">
        <v>279.40058302149333</v>
      </c>
      <c r="Q48" s="50">
        <v>258.06267266570671</v>
      </c>
      <c r="R48" s="50">
        <v>220.79041643738665</v>
      </c>
      <c r="S48" s="50">
        <v>185.34365590311336</v>
      </c>
      <c r="T48" s="50">
        <v>186.71144118063333</v>
      </c>
      <c r="U48" s="50">
        <v>184.16875969011335</v>
      </c>
      <c r="V48" s="50">
        <v>160.79401500798667</v>
      </c>
      <c r="W48" s="50">
        <v>116.88923605736002</v>
      </c>
      <c r="X48" s="50">
        <v>84.548841954124271</v>
      </c>
      <c r="Y48" s="50">
        <v>98.799099041746672</v>
      </c>
      <c r="Z48" s="50">
        <v>83.707784018603931</v>
      </c>
      <c r="AA48" s="50">
        <v>74.845507050680013</v>
      </c>
      <c r="AB48" s="50">
        <v>31.981375175253337</v>
      </c>
      <c r="AC48" s="50">
        <v>61.881275438906684</v>
      </c>
      <c r="AD48" s="50">
        <v>60.117033536226664</v>
      </c>
      <c r="AE48" s="50">
        <v>31.423745513544141</v>
      </c>
      <c r="AF48" s="50">
        <v>38.007948458013203</v>
      </c>
      <c r="AG48" s="50">
        <v>28.717075227823319</v>
      </c>
      <c r="AH48" s="50">
        <v>31.976092092324102</v>
      </c>
      <c r="AI48" s="106">
        <f t="shared" si="4"/>
        <v>1.9276710743545315E-2</v>
      </c>
      <c r="AJ48" s="164">
        <f t="shared" si="5"/>
        <v>-0.86588936307215503</v>
      </c>
      <c r="AK48" s="88">
        <f t="shared" si="6"/>
        <v>0.1134870748029102</v>
      </c>
    </row>
    <row r="49" spans="1:94" ht="18" x14ac:dyDescent="0.35">
      <c r="A49" s="159" t="s">
        <v>100</v>
      </c>
      <c r="B49" s="31" t="s">
        <v>2</v>
      </c>
      <c r="C49" s="59" t="s">
        <v>44</v>
      </c>
      <c r="D49" s="50">
        <v>61.550884582816117</v>
      </c>
      <c r="E49" s="50">
        <v>70.131881745696191</v>
      </c>
      <c r="F49" s="50">
        <v>67.772743538415881</v>
      </c>
      <c r="G49" s="50">
        <v>85.550267249028678</v>
      </c>
      <c r="H49" s="50">
        <v>70.296663600793906</v>
      </c>
      <c r="I49" s="50">
        <v>82.432509101723952</v>
      </c>
      <c r="J49" s="50">
        <v>81.501780834587493</v>
      </c>
      <c r="K49" s="50">
        <v>67.105980237284285</v>
      </c>
      <c r="L49" s="50">
        <v>84.166358708856407</v>
      </c>
      <c r="M49" s="50">
        <v>112.05587726144537</v>
      </c>
      <c r="N49" s="50">
        <v>154.05628693131297</v>
      </c>
      <c r="O49" s="50">
        <v>144.76819740379139</v>
      </c>
      <c r="P49" s="50">
        <v>148.39698338423921</v>
      </c>
      <c r="Q49" s="50">
        <v>137.31044314633257</v>
      </c>
      <c r="R49" s="50">
        <v>123.91964517268885</v>
      </c>
      <c r="S49" s="50">
        <v>119.29791555191447</v>
      </c>
      <c r="T49" s="50">
        <v>129.24056672281176</v>
      </c>
      <c r="U49" s="50">
        <v>149.83992987683513</v>
      </c>
      <c r="V49" s="50">
        <v>188.48446841169914</v>
      </c>
      <c r="W49" s="50">
        <v>172.40675584137767</v>
      </c>
      <c r="X49" s="50">
        <v>194.215</v>
      </c>
      <c r="Y49" s="50">
        <v>183.00800000000001</v>
      </c>
      <c r="Z49" s="50">
        <v>174.81625</v>
      </c>
      <c r="AA49" s="50">
        <v>176.60900000000001</v>
      </c>
      <c r="AB49" s="50">
        <v>186.96475000000001</v>
      </c>
      <c r="AC49" s="50">
        <v>167.0795</v>
      </c>
      <c r="AD49" s="50">
        <v>151.80460830540562</v>
      </c>
      <c r="AE49" s="50">
        <v>149.07774999999998</v>
      </c>
      <c r="AF49" s="50">
        <v>158.982</v>
      </c>
      <c r="AG49" s="50">
        <v>166.24161351894816</v>
      </c>
      <c r="AH49" s="50">
        <v>178.726</v>
      </c>
      <c r="AI49" s="106">
        <f t="shared" si="4"/>
        <v>0.10774454221621148</v>
      </c>
      <c r="AJ49" s="164">
        <f t="shared" si="5"/>
        <v>1.9037113148150762</v>
      </c>
      <c r="AK49" s="88">
        <f t="shared" si="6"/>
        <v>7.5097842331931286E-2</v>
      </c>
    </row>
    <row r="50" spans="1:94" ht="18" x14ac:dyDescent="0.35">
      <c r="A50" s="159" t="s">
        <v>89</v>
      </c>
      <c r="B50" s="31" t="s">
        <v>3</v>
      </c>
      <c r="C50" s="60" t="s">
        <v>44</v>
      </c>
      <c r="D50" s="50">
        <v>185.54499650433331</v>
      </c>
      <c r="E50" s="50">
        <v>177.43909303013811</v>
      </c>
      <c r="F50" s="50">
        <v>168.36397979888147</v>
      </c>
      <c r="G50" s="50">
        <v>177.21317113390614</v>
      </c>
      <c r="H50" s="50">
        <v>177.6160592651222</v>
      </c>
      <c r="I50" s="50">
        <v>213.62081121326241</v>
      </c>
      <c r="J50" s="50">
        <v>211.18692221214906</v>
      </c>
      <c r="K50" s="50">
        <v>229.33053206586328</v>
      </c>
      <c r="L50" s="50">
        <v>245.96548497703043</v>
      </c>
      <c r="M50" s="50">
        <v>262.94790468339261</v>
      </c>
      <c r="N50" s="50">
        <v>260.05938373247182</v>
      </c>
      <c r="O50" s="50">
        <v>266.08020690661215</v>
      </c>
      <c r="P50" s="50">
        <v>254.27079462994334</v>
      </c>
      <c r="Q50" s="50">
        <v>213.96264474131294</v>
      </c>
      <c r="R50" s="50">
        <v>290.19546438300017</v>
      </c>
      <c r="S50" s="50">
        <v>292.21733120042381</v>
      </c>
      <c r="T50" s="50">
        <v>267.51694007289552</v>
      </c>
      <c r="U50" s="50">
        <v>265.3864452098378</v>
      </c>
      <c r="V50" s="50">
        <v>239.50781544610845</v>
      </c>
      <c r="W50" s="50">
        <v>171.80712026407537</v>
      </c>
      <c r="X50" s="50">
        <v>151.98845710409705</v>
      </c>
      <c r="Y50" s="50">
        <v>132.33415493908456</v>
      </c>
      <c r="Z50" s="50">
        <v>122.1389040877109</v>
      </c>
      <c r="AA50" s="50">
        <v>115.14761590081639</v>
      </c>
      <c r="AB50" s="50">
        <v>141.07568203429355</v>
      </c>
      <c r="AC50" s="50">
        <v>131.24334769055304</v>
      </c>
      <c r="AD50" s="50">
        <v>147.97852195731275</v>
      </c>
      <c r="AE50" s="50">
        <v>155.56523690880067</v>
      </c>
      <c r="AF50" s="50">
        <v>124.19266787033621</v>
      </c>
      <c r="AG50" s="50">
        <v>78.806208687365597</v>
      </c>
      <c r="AH50" s="50">
        <v>61.541012275977209</v>
      </c>
      <c r="AI50" s="106">
        <f t="shared" si="4"/>
        <v>3.7099852260988414E-2</v>
      </c>
      <c r="AJ50" s="164">
        <f t="shared" si="5"/>
        <v>-0.66832297590660206</v>
      </c>
      <c r="AK50" s="88">
        <f t="shared" si="6"/>
        <v>-0.21908421555821378</v>
      </c>
    </row>
    <row r="51" spans="1:94" s="2" customFormat="1" ht="18" x14ac:dyDescent="0.35">
      <c r="A51"/>
      <c r="B51" s="157" t="s">
        <v>4</v>
      </c>
      <c r="C51" s="32" t="s">
        <v>45</v>
      </c>
      <c r="D51" s="40">
        <f t="shared" ref="D51:AG51" si="7">SUM(D43:D50)</f>
        <v>1835.5553002939907</v>
      </c>
      <c r="E51" s="40">
        <f t="shared" si="7"/>
        <v>1749.9194504273883</v>
      </c>
      <c r="F51" s="40">
        <f t="shared" si="7"/>
        <v>1893.4394215729294</v>
      </c>
      <c r="G51" s="40">
        <f t="shared" si="7"/>
        <v>1998.4953312315968</v>
      </c>
      <c r="H51" s="40">
        <f t="shared" si="7"/>
        <v>1947.3827083959211</v>
      </c>
      <c r="I51" s="40">
        <f t="shared" si="7"/>
        <v>2052.672928202915</v>
      </c>
      <c r="J51" s="40">
        <f t="shared" si="7"/>
        <v>2108.092740274566</v>
      </c>
      <c r="K51" s="40">
        <f t="shared" si="7"/>
        <v>2148.6471724126891</v>
      </c>
      <c r="L51" s="40">
        <f t="shared" si="7"/>
        <v>2142.2810426831365</v>
      </c>
      <c r="M51" s="40">
        <f t="shared" si="7"/>
        <v>2198.9152022903318</v>
      </c>
      <c r="N51" s="40">
        <f t="shared" si="7"/>
        <v>2181.3395122516399</v>
      </c>
      <c r="O51" s="40">
        <f t="shared" si="7"/>
        <v>2069.9635309194214</v>
      </c>
      <c r="P51" s="40">
        <f t="shared" si="7"/>
        <v>2179.6871969392619</v>
      </c>
      <c r="Q51" s="40">
        <f t="shared" si="7"/>
        <v>2168.6601259425038</v>
      </c>
      <c r="R51" s="40">
        <f t="shared" si="7"/>
        <v>2267.9551342041823</v>
      </c>
      <c r="S51" s="40">
        <f t="shared" si="7"/>
        <v>2154.6055837374593</v>
      </c>
      <c r="T51" s="40">
        <f t="shared" si="7"/>
        <v>2213.5585819742855</v>
      </c>
      <c r="U51" s="40">
        <f t="shared" si="7"/>
        <v>2357.5467989333538</v>
      </c>
      <c r="V51" s="40">
        <f t="shared" si="7"/>
        <v>2229.3749754577102</v>
      </c>
      <c r="W51" s="40">
        <f t="shared" si="7"/>
        <v>2130.4451676503654</v>
      </c>
      <c r="X51" s="40">
        <f t="shared" si="7"/>
        <v>2019.657624002813</v>
      </c>
      <c r="Y51" s="40">
        <f t="shared" si="7"/>
        <v>1898.0264873796409</v>
      </c>
      <c r="Z51" s="40">
        <f t="shared" si="7"/>
        <v>1849.359793283181</v>
      </c>
      <c r="AA51" s="40">
        <f t="shared" si="7"/>
        <v>1814.009576225016</v>
      </c>
      <c r="AB51" s="40">
        <f t="shared" si="7"/>
        <v>1802.6211716045268</v>
      </c>
      <c r="AC51" s="40">
        <f t="shared" si="7"/>
        <v>1847.9491382206943</v>
      </c>
      <c r="AD51" s="40">
        <f t="shared" si="7"/>
        <v>1823.3587575800834</v>
      </c>
      <c r="AE51" s="40">
        <f t="shared" si="7"/>
        <v>1865.5851266759955</v>
      </c>
      <c r="AF51" s="40">
        <f t="shared" si="7"/>
        <v>1906.8762122002577</v>
      </c>
      <c r="AG51" s="40">
        <f t="shared" si="7"/>
        <v>1848.8093803417969</v>
      </c>
      <c r="AH51" s="40">
        <f>SUM(AH43:AH50)</f>
        <v>1658.7939985057405</v>
      </c>
      <c r="AI51" s="95">
        <f>AH51/$AH$51</f>
        <v>1</v>
      </c>
      <c r="AJ51" s="96">
        <f>AH51/D51-1</f>
        <v>-9.6298543421676985E-2</v>
      </c>
      <c r="AK51" s="107">
        <f>AH51/AG51-1</f>
        <v>-0.10277716234916956</v>
      </c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</row>
    <row r="52" spans="1:94" x14ac:dyDescent="0.25">
      <c r="B52" s="68" t="s">
        <v>41</v>
      </c>
      <c r="C52" s="69"/>
      <c r="D52" s="67">
        <v>1.0000000008504109</v>
      </c>
      <c r="E52" s="67">
        <v>1.0000000009446603</v>
      </c>
      <c r="F52" s="67">
        <v>1.0000000008844805</v>
      </c>
      <c r="G52" s="67">
        <v>1.0000000008233172</v>
      </c>
      <c r="H52" s="67">
        <v>1.0000000007285583</v>
      </c>
      <c r="I52" s="67">
        <v>1.0000000007816292</v>
      </c>
      <c r="J52" s="67">
        <v>1.0000000007240479</v>
      </c>
      <c r="K52" s="67">
        <v>1.0000000012051957</v>
      </c>
      <c r="L52" s="67">
        <v>1.0000000009608865</v>
      </c>
      <c r="M52" s="67">
        <v>1.0000000009380825</v>
      </c>
      <c r="N52" s="67">
        <v>1.0000000009326484</v>
      </c>
      <c r="O52" s="67">
        <v>1.0000000014504105</v>
      </c>
      <c r="P52" s="67">
        <v>1.0000000011230026</v>
      </c>
      <c r="Q52" s="67">
        <v>1.0000000013363848</v>
      </c>
      <c r="R52" s="67">
        <v>1.0000000010791175</v>
      </c>
      <c r="S52" s="67">
        <v>1.0000000013863646</v>
      </c>
      <c r="T52" s="67">
        <v>1.0000000007272194</v>
      </c>
      <c r="U52" s="67">
        <v>1.0000000017608091</v>
      </c>
      <c r="V52" s="67">
        <v>1.0000000021474769</v>
      </c>
      <c r="W52" s="67">
        <v>1.0000000017308432</v>
      </c>
      <c r="X52" s="67">
        <v>1.0000000015747874</v>
      </c>
      <c r="Y52" s="67">
        <v>1.0000000016059967</v>
      </c>
      <c r="Z52" s="67">
        <v>1.0000000017011892</v>
      </c>
      <c r="AA52" s="67">
        <v>1.0000000020520121</v>
      </c>
      <c r="AB52" s="67">
        <v>1.0000000016498898</v>
      </c>
      <c r="AC52" s="67">
        <v>1.0000000204513046</v>
      </c>
      <c r="AD52" s="67">
        <v>1.0000000016849364</v>
      </c>
      <c r="AE52" s="94">
        <v>1.0000000016097701</v>
      </c>
      <c r="AF52" s="94">
        <v>1.000000001653423</v>
      </c>
      <c r="AG52" s="94">
        <v>1.0000002912989434</v>
      </c>
      <c r="AH52" s="94">
        <v>1.0000006226503935</v>
      </c>
      <c r="AK52" s="81"/>
    </row>
    <row r="53" spans="1:94" x14ac:dyDescent="0.25">
      <c r="AK53" s="81"/>
    </row>
    <row r="54" spans="1:94" x14ac:dyDescent="0.25">
      <c r="AK54" s="81"/>
    </row>
    <row r="55" spans="1:94" x14ac:dyDescent="0.25">
      <c r="AK55" s="81"/>
    </row>
    <row r="56" spans="1:94" x14ac:dyDescent="0.25">
      <c r="AK56" s="81"/>
    </row>
    <row r="57" spans="1:94" x14ac:dyDescent="0.25">
      <c r="AK57" s="81"/>
    </row>
    <row r="58" spans="1:94" x14ac:dyDescent="0.25">
      <c r="AK58" s="81"/>
    </row>
    <row r="59" spans="1:94" x14ac:dyDescent="0.25">
      <c r="AK59" s="81"/>
    </row>
    <row r="60" spans="1:94" x14ac:dyDescent="0.25">
      <c r="N60" s="2"/>
      <c r="AK60" s="81"/>
    </row>
    <row r="61" spans="1:94" x14ac:dyDescent="0.25">
      <c r="AK61" s="81"/>
    </row>
    <row r="62" spans="1:94" x14ac:dyDescent="0.25">
      <c r="AK62" s="81"/>
    </row>
    <row r="63" spans="1:94" x14ac:dyDescent="0.25">
      <c r="AK63" s="81"/>
    </row>
    <row r="64" spans="1:94" x14ac:dyDescent="0.25">
      <c r="AK64" s="81"/>
    </row>
    <row r="65" spans="1:37" x14ac:dyDescent="0.25">
      <c r="AK65" s="81"/>
    </row>
    <row r="66" spans="1:37" x14ac:dyDescent="0.25">
      <c r="AK66" s="81"/>
    </row>
    <row r="67" spans="1:37" x14ac:dyDescent="0.25">
      <c r="AK67" s="81"/>
    </row>
    <row r="68" spans="1:37" x14ac:dyDescent="0.25">
      <c r="AK68" s="81"/>
    </row>
    <row r="69" spans="1:37" x14ac:dyDescent="0.25">
      <c r="AK69" s="81"/>
    </row>
    <row r="70" spans="1:37" x14ac:dyDescent="0.25">
      <c r="AK70" s="81"/>
    </row>
    <row r="71" spans="1:37" x14ac:dyDescent="0.25">
      <c r="AK71" s="81"/>
    </row>
    <row r="72" spans="1:37" x14ac:dyDescent="0.25">
      <c r="AK72" s="81"/>
    </row>
    <row r="73" spans="1:37" ht="35.25" customHeight="1" x14ac:dyDescent="0.25">
      <c r="B73" s="33" t="s">
        <v>32</v>
      </c>
      <c r="C73" s="34" t="s">
        <v>31</v>
      </c>
      <c r="D73" s="33">
        <v>1990</v>
      </c>
      <c r="E73" s="35">
        <v>1991</v>
      </c>
      <c r="F73" s="35">
        <v>1992</v>
      </c>
      <c r="G73" s="35">
        <v>1993</v>
      </c>
      <c r="H73" s="35">
        <v>1994</v>
      </c>
      <c r="I73" s="35">
        <v>1995</v>
      </c>
      <c r="J73" s="35">
        <v>1996</v>
      </c>
      <c r="K73" s="35">
        <v>1997</v>
      </c>
      <c r="L73" s="35">
        <v>1998</v>
      </c>
      <c r="M73" s="35">
        <v>1999</v>
      </c>
      <c r="N73" s="35">
        <v>2000</v>
      </c>
      <c r="O73" s="35">
        <v>2001</v>
      </c>
      <c r="P73" s="35">
        <v>2002</v>
      </c>
      <c r="Q73" s="35">
        <v>2003</v>
      </c>
      <c r="R73" s="35">
        <v>2004</v>
      </c>
      <c r="S73" s="35">
        <v>2005</v>
      </c>
      <c r="T73" s="35">
        <v>2006</v>
      </c>
      <c r="U73" s="35">
        <v>2007</v>
      </c>
      <c r="V73" s="35">
        <v>2008</v>
      </c>
      <c r="W73" s="35">
        <v>2009</v>
      </c>
      <c r="X73" s="35">
        <v>2010</v>
      </c>
      <c r="Y73" s="35">
        <v>2011</v>
      </c>
      <c r="Z73" s="35">
        <v>2012</v>
      </c>
      <c r="AA73" s="35">
        <v>2013</v>
      </c>
      <c r="AB73" s="35">
        <v>2014</v>
      </c>
      <c r="AC73" s="35">
        <v>2015</v>
      </c>
      <c r="AD73" s="35">
        <v>2016</v>
      </c>
      <c r="AE73" s="35">
        <v>2017</v>
      </c>
      <c r="AF73" s="35">
        <v>2018</v>
      </c>
      <c r="AG73" s="35">
        <v>2019</v>
      </c>
      <c r="AH73" s="35">
        <v>2020</v>
      </c>
      <c r="AI73" s="98" t="s">
        <v>111</v>
      </c>
      <c r="AJ73" s="99" t="s">
        <v>56</v>
      </c>
      <c r="AK73" s="100" t="s">
        <v>57</v>
      </c>
    </row>
    <row r="74" spans="1:37" ht="18" x14ac:dyDescent="0.35">
      <c r="A74" s="159" t="s">
        <v>102</v>
      </c>
      <c r="B74" s="31" t="s">
        <v>7</v>
      </c>
      <c r="C74" s="58" t="s">
        <v>44</v>
      </c>
      <c r="D74" s="84">
        <v>52.256339687250005</v>
      </c>
      <c r="E74" s="84">
        <v>48.627777945875003</v>
      </c>
      <c r="F74" s="84">
        <v>45.670125973499999</v>
      </c>
      <c r="G74" s="84">
        <v>39.654677162187504</v>
      </c>
      <c r="H74" s="84">
        <v>37.353068341499998</v>
      </c>
      <c r="I74" s="84">
        <v>37.842061164624994</v>
      </c>
      <c r="J74" s="84">
        <v>41.7556405603125</v>
      </c>
      <c r="K74" s="84">
        <v>46.519068504062503</v>
      </c>
      <c r="L74" s="84">
        <v>54.358745967249995</v>
      </c>
      <c r="M74" s="84">
        <v>61.405246905937496</v>
      </c>
      <c r="N74" s="84">
        <v>65.449830021950007</v>
      </c>
      <c r="O74" s="84">
        <v>58.659445362749992</v>
      </c>
      <c r="P74" s="84">
        <v>39.313677956749999</v>
      </c>
      <c r="Q74" s="84">
        <v>32.975809699750002</v>
      </c>
      <c r="R74" s="84">
        <v>50.813966560749996</v>
      </c>
      <c r="S74" s="84">
        <v>54.981288890000009</v>
      </c>
      <c r="T74" s="84">
        <v>62.168088455000003</v>
      </c>
      <c r="U74" s="84">
        <v>64.331651867560012</v>
      </c>
      <c r="V74" s="84">
        <v>61.804693555000007</v>
      </c>
      <c r="W74" s="84">
        <v>28.685283075320005</v>
      </c>
      <c r="X74" s="84">
        <v>10.399972692080002</v>
      </c>
      <c r="Y74" s="84">
        <v>20.143580462280006</v>
      </c>
      <c r="Z74" s="84">
        <v>0.50936247647999999</v>
      </c>
      <c r="AA74" s="84">
        <v>0.55272388644000003</v>
      </c>
      <c r="AB74" s="84">
        <v>0.54749451240000002</v>
      </c>
      <c r="AC74" s="84">
        <v>0.71654013156000007</v>
      </c>
      <c r="AD74" s="84">
        <v>0.77397152472000008</v>
      </c>
      <c r="AE74" s="84">
        <v>0.90232273404000007</v>
      </c>
      <c r="AF74" s="84">
        <v>0.90521219079999993</v>
      </c>
      <c r="AG74" s="84">
        <v>0.95699099012000011</v>
      </c>
      <c r="AH74" s="84">
        <v>0.89499845720000004</v>
      </c>
      <c r="AI74" s="105">
        <f>AH74/$AH$80</f>
        <v>4.5061922362563578E-4</v>
      </c>
      <c r="AJ74" s="163">
        <f>AH74/D74-1</f>
        <v>-0.98287292101673229</v>
      </c>
      <c r="AK74" s="87">
        <f>AH74/AG74-1</f>
        <v>-6.4778596204157157E-2</v>
      </c>
    </row>
    <row r="75" spans="1:37" ht="18" x14ac:dyDescent="0.35">
      <c r="A75" s="159" t="s">
        <v>103</v>
      </c>
      <c r="B75" s="31" t="s">
        <v>8</v>
      </c>
      <c r="C75" s="59" t="s">
        <v>44</v>
      </c>
      <c r="D75" s="84">
        <v>46.848301886792456</v>
      </c>
      <c r="E75" s="84">
        <v>45.310981132075469</v>
      </c>
      <c r="F75" s="84">
        <v>40.483622641509434</v>
      </c>
      <c r="G75" s="84">
        <v>42.557999999999993</v>
      </c>
      <c r="H75" s="84">
        <v>42.966415094339617</v>
      </c>
      <c r="I75" s="84">
        <v>40.98335849056604</v>
      </c>
      <c r="J75" s="84">
        <v>47.783811320754715</v>
      </c>
      <c r="K75" s="84">
        <v>39.949818867924527</v>
      </c>
      <c r="L75" s="84">
        <v>34.845215094339622</v>
      </c>
      <c r="M75" s="84">
        <v>35.20705283018868</v>
      </c>
      <c r="N75" s="84">
        <v>18.317007547169812</v>
      </c>
      <c r="O75" s="84">
        <v>16.017271698113209</v>
      </c>
      <c r="P75" s="84">
        <v>0.45369811320754716</v>
      </c>
      <c r="Q75" s="84">
        <v>0.47860377358490563</v>
      </c>
      <c r="R75" s="84">
        <v>0.38885584464161987</v>
      </c>
      <c r="S75" s="84">
        <v>0</v>
      </c>
      <c r="T75" s="84">
        <v>0</v>
      </c>
      <c r="U75" s="84">
        <v>0</v>
      </c>
      <c r="V75" s="84">
        <v>0</v>
      </c>
      <c r="W75" s="84">
        <v>0</v>
      </c>
      <c r="X75" s="84">
        <v>0</v>
      </c>
      <c r="Y75" s="84">
        <v>0</v>
      </c>
      <c r="Z75" s="84">
        <v>0</v>
      </c>
      <c r="AA75" s="84">
        <v>0</v>
      </c>
      <c r="AB75" s="84">
        <v>0</v>
      </c>
      <c r="AC75" s="84">
        <v>0</v>
      </c>
      <c r="AD75" s="84">
        <v>0</v>
      </c>
      <c r="AE75" s="84">
        <v>0</v>
      </c>
      <c r="AF75" s="84">
        <v>0</v>
      </c>
      <c r="AG75" s="84">
        <v>0</v>
      </c>
      <c r="AH75" s="84">
        <v>0</v>
      </c>
      <c r="AI75" s="106">
        <f>AH75/$AH$80</f>
        <v>0</v>
      </c>
      <c r="AJ75" s="164">
        <f>AH75/D75-1</f>
        <v>-1</v>
      </c>
      <c r="AK75" s="88"/>
    </row>
    <row r="76" spans="1:37" ht="18" x14ac:dyDescent="0.35">
      <c r="A76" s="159" t="s">
        <v>104</v>
      </c>
      <c r="B76" s="31" t="s">
        <v>9</v>
      </c>
      <c r="C76" s="59" t="s">
        <v>44</v>
      </c>
      <c r="D76" s="84">
        <v>844.21849272093868</v>
      </c>
      <c r="E76" s="84">
        <v>729.28925317455264</v>
      </c>
      <c r="F76" s="84">
        <v>507.94252052105696</v>
      </c>
      <c r="G76" s="84">
        <v>468.19597389360285</v>
      </c>
      <c r="H76" s="84">
        <v>435.82249082353007</v>
      </c>
      <c r="I76" s="84">
        <v>469.08058151145946</v>
      </c>
      <c r="J76" s="84">
        <v>424.9302712224794</v>
      </c>
      <c r="K76" s="84">
        <v>546.86586298652901</v>
      </c>
      <c r="L76" s="84">
        <v>681.79387578335638</v>
      </c>
      <c r="M76" s="84">
        <v>816.11093412159926</v>
      </c>
      <c r="N76" s="84">
        <v>868.16855663560455</v>
      </c>
      <c r="O76" s="84">
        <v>876.23618558724195</v>
      </c>
      <c r="P76" s="84">
        <v>890.30448668612462</v>
      </c>
      <c r="Q76" s="84">
        <v>882.78398520403402</v>
      </c>
      <c r="R76" s="84">
        <v>862.97793414333808</v>
      </c>
      <c r="S76" s="84">
        <v>827.51682820909514</v>
      </c>
      <c r="T76" s="84">
        <v>1290.5307782243822</v>
      </c>
      <c r="U76" s="84">
        <v>1425.3723220533479</v>
      </c>
      <c r="V76" s="84">
        <v>1949.8811442899168</v>
      </c>
      <c r="W76" s="84">
        <v>1764.6030770131906</v>
      </c>
      <c r="X76" s="84">
        <v>1781.4676171498377</v>
      </c>
      <c r="Y76" s="84">
        <v>1668.9166203536577</v>
      </c>
      <c r="Z76" s="84">
        <v>1751.284646840084</v>
      </c>
      <c r="AA76" s="84">
        <v>1771.5009538248855</v>
      </c>
      <c r="AB76" s="84">
        <v>1750.482580561513</v>
      </c>
      <c r="AC76" s="84">
        <v>1807.4543303151615</v>
      </c>
      <c r="AD76" s="84">
        <v>1772.1443406546166</v>
      </c>
      <c r="AE76" s="84">
        <v>1823.8809574118795</v>
      </c>
      <c r="AF76" s="84">
        <v>1845.6638814134931</v>
      </c>
      <c r="AG76" s="84">
        <v>1805.0755722696151</v>
      </c>
      <c r="AH76" s="84">
        <v>1775.2286563040345</v>
      </c>
      <c r="AI76" s="106">
        <f t="shared" ref="AI76:AI79" si="8">AH76/$AH$80</f>
        <v>0.8938028355538763</v>
      </c>
      <c r="AJ76" s="164">
        <f t="shared" ref="AJ76:AJ79" si="9">AH76/D76-1</f>
        <v>1.1028071187855946</v>
      </c>
      <c r="AK76" s="92">
        <f>AH76/AG76-1</f>
        <v>-1.6534995223525417E-2</v>
      </c>
    </row>
    <row r="77" spans="1:37" ht="18" x14ac:dyDescent="0.35">
      <c r="A77" s="159" t="s">
        <v>105</v>
      </c>
      <c r="B77" s="31" t="s">
        <v>10</v>
      </c>
      <c r="C77" s="59" t="s">
        <v>44</v>
      </c>
      <c r="D77" s="84">
        <v>7.1263183744630636</v>
      </c>
      <c r="E77" s="84">
        <v>6.982608198599169</v>
      </c>
      <c r="F77" s="84">
        <v>7.1366471928265263</v>
      </c>
      <c r="G77" s="84">
        <v>7.386769379116326</v>
      </c>
      <c r="H77" s="84">
        <v>7.3078311844799266</v>
      </c>
      <c r="I77" s="84">
        <v>7.826155548914727</v>
      </c>
      <c r="J77" s="84">
        <v>7.7839605157267266</v>
      </c>
      <c r="K77" s="84">
        <v>7.669644848288625</v>
      </c>
      <c r="L77" s="84">
        <v>7.8129751629775264</v>
      </c>
      <c r="M77" s="84">
        <v>7.3675180865270917</v>
      </c>
      <c r="N77" s="84">
        <v>7.7437558403539963</v>
      </c>
      <c r="O77" s="84">
        <v>6.8539953168162313</v>
      </c>
      <c r="P77" s="84">
        <v>7.0963426869029238</v>
      </c>
      <c r="Q77" s="84">
        <v>6.767246049559466</v>
      </c>
      <c r="R77" s="84">
        <v>7.5516398351027094</v>
      </c>
      <c r="S77" s="84">
        <v>7.2728992330222928</v>
      </c>
      <c r="T77" s="84">
        <v>8.047265533467721</v>
      </c>
      <c r="U77" s="84">
        <v>7.578608048892673</v>
      </c>
      <c r="V77" s="84">
        <v>6.8392023454908681</v>
      </c>
      <c r="W77" s="84">
        <v>5.3767014055515308</v>
      </c>
      <c r="X77" s="84">
        <v>5.5923028038612923</v>
      </c>
      <c r="Y77" s="84">
        <v>5.8164861379362325</v>
      </c>
      <c r="Z77" s="84">
        <v>5.7692208811347028</v>
      </c>
      <c r="AA77" s="84">
        <v>5.7161278640190947</v>
      </c>
      <c r="AB77" s="84">
        <v>5.8036740606779409</v>
      </c>
      <c r="AC77" s="84">
        <v>6.1392510380671848</v>
      </c>
      <c r="AD77" s="84">
        <v>6.2185671378950325</v>
      </c>
      <c r="AE77" s="84">
        <v>6.0274412136899986</v>
      </c>
      <c r="AF77" s="84">
        <v>6.6693340518133546</v>
      </c>
      <c r="AG77" s="84">
        <v>6.0444345386728635</v>
      </c>
      <c r="AH77" s="84">
        <v>6.2239063470634406</v>
      </c>
      <c r="AI77" s="106">
        <f t="shared" si="8"/>
        <v>3.1336499224888211E-3</v>
      </c>
      <c r="AJ77" s="164">
        <f t="shared" si="9"/>
        <v>-0.12663088848701853</v>
      </c>
      <c r="AK77" s="92">
        <f t="shared" ref="AK77:AK79" si="10">AH77/AG77-1</f>
        <v>2.9692075783483096E-2</v>
      </c>
    </row>
    <row r="78" spans="1:37" ht="18" x14ac:dyDescent="0.35">
      <c r="A78" s="159" t="s">
        <v>106</v>
      </c>
      <c r="B78" s="31" t="s">
        <v>55</v>
      </c>
      <c r="C78" s="59" t="s">
        <v>44</v>
      </c>
      <c r="D78" s="84">
        <v>0.34414661194926871</v>
      </c>
      <c r="E78" s="84">
        <v>0.69354829829307219</v>
      </c>
      <c r="F78" s="84">
        <v>0.70255239276177739</v>
      </c>
      <c r="G78" s="84">
        <v>1.5785445399612708</v>
      </c>
      <c r="H78" s="84">
        <v>2.0294982693707362</v>
      </c>
      <c r="I78" s="84">
        <v>3.4296861422974532</v>
      </c>
      <c r="J78" s="84">
        <v>10.650622753892513</v>
      </c>
      <c r="K78" s="84">
        <v>16.886959163981999</v>
      </c>
      <c r="L78" s="84">
        <v>26.314948582128704</v>
      </c>
      <c r="M78" s="84">
        <v>37.977970668849785</v>
      </c>
      <c r="N78" s="84">
        <v>43.961977487452273</v>
      </c>
      <c r="O78" s="84">
        <v>40.806333997695603</v>
      </c>
      <c r="P78" s="84">
        <v>45.693119362183239</v>
      </c>
      <c r="Q78" s="84">
        <v>46.192011853297025</v>
      </c>
      <c r="R78" s="84">
        <v>53.331294884898377</v>
      </c>
      <c r="S78" s="84">
        <v>58.461784996185152</v>
      </c>
      <c r="T78" s="84">
        <v>67.622713642634181</v>
      </c>
      <c r="U78" s="84">
        <v>68.39350406063582</v>
      </c>
      <c r="V78" s="84">
        <v>70.009216490759272</v>
      </c>
      <c r="W78" s="84">
        <v>83.18130058940811</v>
      </c>
      <c r="X78" s="84">
        <v>111.3230464650436</v>
      </c>
      <c r="Y78" s="84">
        <v>136.26094598658503</v>
      </c>
      <c r="Z78" s="84">
        <v>141.7354535795802</v>
      </c>
      <c r="AA78" s="84">
        <v>172.325525548287</v>
      </c>
      <c r="AB78" s="84">
        <v>170.28246172003213</v>
      </c>
      <c r="AC78" s="84">
        <v>163.33754734965646</v>
      </c>
      <c r="AD78" s="84">
        <v>181.26564555654693</v>
      </c>
      <c r="AE78" s="84">
        <v>172.7906188888727</v>
      </c>
      <c r="AF78" s="84">
        <v>191.33548256405777</v>
      </c>
      <c r="AG78" s="84">
        <v>202.69101206311976</v>
      </c>
      <c r="AH78" s="84">
        <v>197.77180722763285</v>
      </c>
      <c r="AI78" s="106">
        <f t="shared" si="8"/>
        <v>9.9575342852283533E-2</v>
      </c>
      <c r="AJ78" s="164">
        <f t="shared" si="9"/>
        <v>573.67312000382776</v>
      </c>
      <c r="AK78" s="92">
        <f t="shared" si="10"/>
        <v>-2.4269476901891518E-2</v>
      </c>
    </row>
    <row r="79" spans="1:37" ht="18" x14ac:dyDescent="0.35">
      <c r="A79" s="159" t="s">
        <v>107</v>
      </c>
      <c r="B79" s="31" t="s">
        <v>28</v>
      </c>
      <c r="C79" s="60" t="s">
        <v>44</v>
      </c>
      <c r="D79" s="84">
        <v>7.2406024070939994</v>
      </c>
      <c r="E79" s="84">
        <v>6.8342002546339993</v>
      </c>
      <c r="F79" s="84">
        <v>6.2919747967730002</v>
      </c>
      <c r="G79" s="84">
        <v>6.2039550888949995</v>
      </c>
      <c r="H79" s="84">
        <v>5.7714135378039995</v>
      </c>
      <c r="I79" s="84">
        <v>5.7771255524159999</v>
      </c>
      <c r="J79" s="84">
        <v>6.2049997925749993</v>
      </c>
      <c r="K79" s="84">
        <v>6.2290038239399994</v>
      </c>
      <c r="L79" s="84">
        <v>6.3801199380369997</v>
      </c>
      <c r="M79" s="84">
        <v>6.5500668679369989</v>
      </c>
      <c r="N79" s="84">
        <v>6.2993090020530005</v>
      </c>
      <c r="O79" s="84">
        <v>6.0550892248159993</v>
      </c>
      <c r="P79" s="84">
        <v>5.7336863479279989</v>
      </c>
      <c r="Q79" s="84">
        <v>5.6943113015449995</v>
      </c>
      <c r="R79" s="84">
        <v>5.4328837043840004</v>
      </c>
      <c r="S79" s="84">
        <v>6.4721499440299999</v>
      </c>
      <c r="T79" s="84">
        <v>6.8301707884610003</v>
      </c>
      <c r="U79" s="84">
        <v>7.5851249139629999</v>
      </c>
      <c r="V79" s="84">
        <v>7.1625364515609986</v>
      </c>
      <c r="W79" s="84">
        <v>6.6875788286174886</v>
      </c>
      <c r="X79" s="84">
        <v>8.6037738043629997</v>
      </c>
      <c r="Y79" s="84">
        <v>7.0984488650549995</v>
      </c>
      <c r="Z79" s="84">
        <v>9.3101509031159804</v>
      </c>
      <c r="AA79" s="84">
        <v>6.7331284998559786</v>
      </c>
      <c r="AB79" s="84">
        <v>5.6304209519549353</v>
      </c>
      <c r="AC79" s="84">
        <v>4.8779407427270209</v>
      </c>
      <c r="AD79" s="84">
        <v>4.0157590315269989</v>
      </c>
      <c r="AE79" s="84">
        <v>5.2014800250199995</v>
      </c>
      <c r="AF79" s="84">
        <v>6.9080161635545965</v>
      </c>
      <c r="AG79" s="84">
        <v>5.12726194267883</v>
      </c>
      <c r="AH79" s="84">
        <v>6.0330421159243617</v>
      </c>
      <c r="AI79" s="106">
        <f t="shared" si="8"/>
        <v>3.0375524477257152E-3</v>
      </c>
      <c r="AJ79" s="164">
        <f t="shared" si="9"/>
        <v>-0.16677621878347126</v>
      </c>
      <c r="AK79" s="92">
        <f t="shared" si="10"/>
        <v>0.1766596252291901</v>
      </c>
    </row>
    <row r="80" spans="1:37" ht="18" x14ac:dyDescent="0.35">
      <c r="B80" s="157" t="s">
        <v>4</v>
      </c>
      <c r="C80" s="32" t="s">
        <v>45</v>
      </c>
      <c r="D80" s="40">
        <f>SUM(D74:D79)</f>
        <v>958.03420168848743</v>
      </c>
      <c r="E80" s="40">
        <f t="shared" ref="E80:AE80" si="11">SUM(E74:E79)</f>
        <v>837.73836900402932</v>
      </c>
      <c r="F80" s="40">
        <f t="shared" si="11"/>
        <v>608.22744351842778</v>
      </c>
      <c r="G80" s="40">
        <f t="shared" si="11"/>
        <v>565.57792006376303</v>
      </c>
      <c r="H80" s="40">
        <f t="shared" si="11"/>
        <v>531.25071725102441</v>
      </c>
      <c r="I80" s="40">
        <f t="shared" si="11"/>
        <v>564.93896841027868</v>
      </c>
      <c r="J80" s="40">
        <f t="shared" si="11"/>
        <v>539.1093061657408</v>
      </c>
      <c r="K80" s="40">
        <f t="shared" si="11"/>
        <v>664.12035819472658</v>
      </c>
      <c r="L80" s="40">
        <f t="shared" si="11"/>
        <v>811.50588052808928</v>
      </c>
      <c r="M80" s="40">
        <f t="shared" si="11"/>
        <v>964.61878948103924</v>
      </c>
      <c r="N80" s="40">
        <f t="shared" si="11"/>
        <v>1009.9404365345836</v>
      </c>
      <c r="O80" s="40">
        <f t="shared" si="11"/>
        <v>1004.628321187433</v>
      </c>
      <c r="P80" s="40">
        <f t="shared" si="11"/>
        <v>988.59501115309638</v>
      </c>
      <c r="Q80" s="40">
        <f t="shared" si="11"/>
        <v>974.89196788177037</v>
      </c>
      <c r="R80" s="40">
        <f t="shared" si="11"/>
        <v>980.49657497311489</v>
      </c>
      <c r="S80" s="40">
        <f t="shared" si="11"/>
        <v>954.70495127233255</v>
      </c>
      <c r="T80" s="40">
        <f t="shared" si="11"/>
        <v>1435.199016643945</v>
      </c>
      <c r="U80" s="40">
        <f t="shared" si="11"/>
        <v>1573.2612109443994</v>
      </c>
      <c r="V80" s="40">
        <f t="shared" si="11"/>
        <v>2095.6967931327281</v>
      </c>
      <c r="W80" s="40">
        <f t="shared" si="11"/>
        <v>1888.5339409120877</v>
      </c>
      <c r="X80" s="40">
        <f t="shared" si="11"/>
        <v>1917.3867129151856</v>
      </c>
      <c r="Y80" s="40">
        <f t="shared" si="11"/>
        <v>1838.2360818055138</v>
      </c>
      <c r="Z80" s="40">
        <f t="shared" si="11"/>
        <v>1908.6088346803949</v>
      </c>
      <c r="AA80" s="40">
        <f t="shared" si="11"/>
        <v>1956.8284596234876</v>
      </c>
      <c r="AB80" s="40">
        <f t="shared" si="11"/>
        <v>1932.7466318065779</v>
      </c>
      <c r="AC80" s="40">
        <f t="shared" si="11"/>
        <v>1982.5256095771722</v>
      </c>
      <c r="AD80" s="40">
        <f t="shared" si="11"/>
        <v>1964.4182839053055</v>
      </c>
      <c r="AE80" s="40">
        <f t="shared" si="11"/>
        <v>2008.8028202735022</v>
      </c>
      <c r="AF80" s="40">
        <f t="shared" ref="AF80:AG80" si="12">SUM(AF74:AF79)</f>
        <v>2051.4819263837189</v>
      </c>
      <c r="AG80" s="40">
        <f t="shared" si="12"/>
        <v>2019.8952718042067</v>
      </c>
      <c r="AH80" s="40">
        <f t="shared" ref="AH80" si="13">SUM(AH74:AH79)</f>
        <v>1986.1524104518551</v>
      </c>
      <c r="AI80" s="95">
        <f>AH80/$AH$80</f>
        <v>1</v>
      </c>
      <c r="AJ80" s="96">
        <f>AH80/D80-1</f>
        <v>1.0731539719055547</v>
      </c>
      <c r="AK80" s="97">
        <f>AH80/AG80-1</f>
        <v>-1.6705252902647683E-2</v>
      </c>
    </row>
    <row r="81" spans="2:37" x14ac:dyDescent="0.25">
      <c r="B81" s="68" t="s">
        <v>41</v>
      </c>
      <c r="C81" s="69"/>
      <c r="D81" s="67">
        <v>0.99999999999999367</v>
      </c>
      <c r="E81" s="67">
        <v>1.0000000000000002</v>
      </c>
      <c r="F81" s="67">
        <v>0.99999999999999534</v>
      </c>
      <c r="G81" s="67">
        <v>1.0000000000000053</v>
      </c>
      <c r="H81" s="67">
        <v>1.0000000000000058</v>
      </c>
      <c r="I81" s="67">
        <v>0.99999999999999512</v>
      </c>
      <c r="J81" s="67">
        <v>1.00000000000001</v>
      </c>
      <c r="K81" s="67">
        <v>0.99999999999999534</v>
      </c>
      <c r="L81" s="67">
        <v>1.0000000000000009</v>
      </c>
      <c r="M81" s="67">
        <v>0.99999999999999212</v>
      </c>
      <c r="N81" s="67">
        <v>1.0000000000000047</v>
      </c>
      <c r="O81" s="67">
        <v>0.99999999999998923</v>
      </c>
      <c r="P81" s="67">
        <v>1.0000000000000049</v>
      </c>
      <c r="Q81" s="67">
        <v>0.99999999999999911</v>
      </c>
      <c r="R81" s="67">
        <v>1.0000000000000007</v>
      </c>
      <c r="S81" s="67">
        <v>1.0000000000000027</v>
      </c>
      <c r="T81" s="67">
        <v>1.0000000000000053</v>
      </c>
      <c r="U81" s="67">
        <v>1.0000000000000031</v>
      </c>
      <c r="V81" s="67">
        <v>0.99999999999999911</v>
      </c>
      <c r="W81" s="67">
        <v>0.99999999999996736</v>
      </c>
      <c r="X81" s="67">
        <v>0.999999999999999</v>
      </c>
      <c r="Y81" s="67">
        <v>1.0000000000000036</v>
      </c>
      <c r="Z81" s="67">
        <v>0.99999999999995848</v>
      </c>
      <c r="AA81" s="67">
        <v>1.0000000000000318</v>
      </c>
      <c r="AB81" s="67">
        <v>0.99999999999996858</v>
      </c>
      <c r="AC81" s="67">
        <v>0.99999999999999323</v>
      </c>
      <c r="AD81" s="67">
        <v>0.99999999999999301</v>
      </c>
      <c r="AE81" s="67">
        <v>0.99999999999999423</v>
      </c>
      <c r="AF81" s="67">
        <v>0.99999999999999512</v>
      </c>
      <c r="AG81" s="94">
        <v>0.99999999999995848</v>
      </c>
      <c r="AH81" s="94">
        <v>1.0000000000000246</v>
      </c>
      <c r="AK81" s="81"/>
    </row>
    <row r="82" spans="2:37" x14ac:dyDescent="0.25"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94"/>
      <c r="AK82" s="81"/>
    </row>
    <row r="83" spans="2:37" x14ac:dyDescent="0.25">
      <c r="AK83" s="81"/>
    </row>
    <row r="84" spans="2:37" x14ac:dyDescent="0.25">
      <c r="AK84" s="81"/>
    </row>
    <row r="85" spans="2:37" x14ac:dyDescent="0.25">
      <c r="AK85" s="81"/>
    </row>
    <row r="86" spans="2:37" x14ac:dyDescent="0.25">
      <c r="AK86" s="81"/>
    </row>
    <row r="87" spans="2:37" x14ac:dyDescent="0.25">
      <c r="AK87" s="81"/>
    </row>
    <row r="88" spans="2:37" x14ac:dyDescent="0.25">
      <c r="AK88" s="81"/>
    </row>
    <row r="89" spans="2:37" x14ac:dyDescent="0.25">
      <c r="AK89" s="81"/>
    </row>
    <row r="90" spans="2:37" x14ac:dyDescent="0.25">
      <c r="AK90" s="81"/>
    </row>
    <row r="91" spans="2:37" x14ac:dyDescent="0.25">
      <c r="AK91" s="81"/>
    </row>
    <row r="92" spans="2:37" x14ac:dyDescent="0.25">
      <c r="O92" s="2"/>
      <c r="AK92" s="81"/>
    </row>
    <row r="93" spans="2:37" x14ac:dyDescent="0.25">
      <c r="AK93" s="81"/>
    </row>
    <row r="94" spans="2:37" x14ac:dyDescent="0.25">
      <c r="AK94" s="81"/>
    </row>
    <row r="95" spans="2:37" x14ac:dyDescent="0.25">
      <c r="AK95" s="81"/>
    </row>
    <row r="96" spans="2:37" x14ac:dyDescent="0.25">
      <c r="AK96" s="81"/>
    </row>
    <row r="97" spans="1:37" x14ac:dyDescent="0.25">
      <c r="AK97" s="81"/>
    </row>
    <row r="98" spans="1:37" x14ac:dyDescent="0.25">
      <c r="AK98" s="81"/>
    </row>
    <row r="99" spans="1:37" x14ac:dyDescent="0.25">
      <c r="AK99" s="81"/>
    </row>
    <row r="100" spans="1:37" x14ac:dyDescent="0.25">
      <c r="AK100" s="81"/>
    </row>
    <row r="101" spans="1:37" ht="30" x14ac:dyDescent="0.25">
      <c r="B101" s="33" t="s">
        <v>33</v>
      </c>
      <c r="C101" s="34" t="s">
        <v>31</v>
      </c>
      <c r="D101" s="33">
        <v>1990</v>
      </c>
      <c r="E101" s="35">
        <v>1991</v>
      </c>
      <c r="F101" s="35">
        <v>1992</v>
      </c>
      <c r="G101" s="35">
        <v>1993</v>
      </c>
      <c r="H101" s="35">
        <v>1994</v>
      </c>
      <c r="I101" s="35">
        <v>1995</v>
      </c>
      <c r="J101" s="35">
        <v>1996</v>
      </c>
      <c r="K101" s="35">
        <v>1997</v>
      </c>
      <c r="L101" s="35">
        <v>1998</v>
      </c>
      <c r="M101" s="35">
        <v>1999</v>
      </c>
      <c r="N101" s="35">
        <v>2000</v>
      </c>
      <c r="O101" s="35">
        <v>2001</v>
      </c>
      <c r="P101" s="35">
        <v>2002</v>
      </c>
      <c r="Q101" s="35">
        <v>2003</v>
      </c>
      <c r="R101" s="35">
        <v>2004</v>
      </c>
      <c r="S101" s="35">
        <v>2005</v>
      </c>
      <c r="T101" s="35">
        <v>2006</v>
      </c>
      <c r="U101" s="35">
        <v>2007</v>
      </c>
      <c r="V101" s="35">
        <v>2008</v>
      </c>
      <c r="W101" s="35">
        <v>2009</v>
      </c>
      <c r="X101" s="35">
        <v>2010</v>
      </c>
      <c r="Y101" s="35">
        <v>2011</v>
      </c>
      <c r="Z101" s="35">
        <v>2012</v>
      </c>
      <c r="AA101" s="35">
        <v>2013</v>
      </c>
      <c r="AB101" s="35">
        <v>2014</v>
      </c>
      <c r="AC101" s="35">
        <v>2015</v>
      </c>
      <c r="AD101" s="35">
        <v>2016</v>
      </c>
      <c r="AE101" s="35">
        <v>2017</v>
      </c>
      <c r="AF101" s="35">
        <v>2018</v>
      </c>
      <c r="AG101" s="35">
        <v>2019</v>
      </c>
      <c r="AH101" s="35">
        <v>2020</v>
      </c>
      <c r="AI101" s="98" t="s">
        <v>111</v>
      </c>
      <c r="AJ101" s="99" t="s">
        <v>56</v>
      </c>
      <c r="AK101" s="100" t="s">
        <v>57</v>
      </c>
    </row>
    <row r="102" spans="1:37" ht="18" x14ac:dyDescent="0.35">
      <c r="A102" s="159" t="s">
        <v>108</v>
      </c>
      <c r="B102" s="31" t="s">
        <v>12</v>
      </c>
      <c r="C102" s="58" t="s">
        <v>44</v>
      </c>
      <c r="D102" s="84">
        <v>326.30951898006623</v>
      </c>
      <c r="E102" s="84">
        <v>316.84849108475925</v>
      </c>
      <c r="F102" s="84">
        <v>313.01425472188276</v>
      </c>
      <c r="G102" s="84">
        <v>312.71060366556225</v>
      </c>
      <c r="H102" s="84">
        <v>315.19302875552592</v>
      </c>
      <c r="I102" s="84">
        <v>303.22542182661408</v>
      </c>
      <c r="J102" s="84">
        <v>307.85763090701312</v>
      </c>
      <c r="K102" s="84">
        <v>305.41370181290267</v>
      </c>
      <c r="L102" s="84">
        <v>311.27896928226647</v>
      </c>
      <c r="M102" s="84">
        <v>310.00615063751621</v>
      </c>
      <c r="N102" s="84">
        <v>297.82622604101351</v>
      </c>
      <c r="O102" s="84">
        <v>299.52523213628393</v>
      </c>
      <c r="P102" s="84">
        <v>294.10958823993758</v>
      </c>
      <c r="Q102" s="84">
        <v>290.56052240999134</v>
      </c>
      <c r="R102" s="84">
        <v>286.7254257231549</v>
      </c>
      <c r="S102" s="84">
        <v>289.029125974507</v>
      </c>
      <c r="T102" s="84">
        <v>294.56448094597323</v>
      </c>
      <c r="U102" s="84">
        <v>298.84221730153519</v>
      </c>
      <c r="V102" s="84">
        <v>301.85389401360175</v>
      </c>
      <c r="W102" s="84">
        <v>306.13893784340803</v>
      </c>
      <c r="X102" s="84">
        <v>303.06097745823894</v>
      </c>
      <c r="Y102" s="84">
        <v>302.58864287651352</v>
      </c>
      <c r="Z102" s="84">
        <v>299.5834893503233</v>
      </c>
      <c r="AA102" s="84">
        <v>292.90111443242057</v>
      </c>
      <c r="AB102" s="84">
        <v>311.3759832623777</v>
      </c>
      <c r="AC102" s="84">
        <v>313.84037718829347</v>
      </c>
      <c r="AD102" s="84">
        <v>318.06075528189569</v>
      </c>
      <c r="AE102" s="84">
        <v>311.00770452994306</v>
      </c>
      <c r="AF102" s="84">
        <v>301.09637776279374</v>
      </c>
      <c r="AG102" s="84">
        <v>296.6605146457685</v>
      </c>
      <c r="AH102" s="84">
        <v>291.28860101364239</v>
      </c>
      <c r="AI102" s="85">
        <f>AH102/$AH$106</f>
        <v>0.4711012284891562</v>
      </c>
      <c r="AJ102" s="86">
        <f>AH102/D102-1</f>
        <v>-0.10732423030712512</v>
      </c>
      <c r="AK102" s="119">
        <f>AH102/AG102-1</f>
        <v>-1.8107949548124114E-2</v>
      </c>
    </row>
    <row r="103" spans="1:37" ht="18" x14ac:dyDescent="0.35">
      <c r="A103" s="159" t="s">
        <v>109</v>
      </c>
      <c r="B103" s="31" t="s">
        <v>13</v>
      </c>
      <c r="C103" s="59" t="s">
        <v>44</v>
      </c>
      <c r="D103" s="84">
        <v>86.203016711676483</v>
      </c>
      <c r="E103" s="84">
        <v>83.155732568824817</v>
      </c>
      <c r="F103" s="84">
        <v>78.407378973796213</v>
      </c>
      <c r="G103" s="84">
        <v>78.451832139595211</v>
      </c>
      <c r="H103" s="84">
        <v>77.84442939733087</v>
      </c>
      <c r="I103" s="84">
        <v>75.946172048090034</v>
      </c>
      <c r="J103" s="84">
        <v>76.788869544893245</v>
      </c>
      <c r="K103" s="84">
        <v>75.823775757352024</v>
      </c>
      <c r="L103" s="84">
        <v>77.978761097826492</v>
      </c>
      <c r="M103" s="84">
        <v>77.663555720527654</v>
      </c>
      <c r="N103" s="84">
        <v>76.739829081340574</v>
      </c>
      <c r="O103" s="84">
        <v>76.322660423624242</v>
      </c>
      <c r="P103" s="84">
        <v>74.883459718040015</v>
      </c>
      <c r="Q103" s="84">
        <v>73.809341563490264</v>
      </c>
      <c r="R103" s="84">
        <v>72.463169701810344</v>
      </c>
      <c r="S103" s="84">
        <v>73.750194506377653</v>
      </c>
      <c r="T103" s="84">
        <v>76.64872440458214</v>
      </c>
      <c r="U103" s="84">
        <v>78.363954507786914</v>
      </c>
      <c r="V103" s="84">
        <v>78.531341520036875</v>
      </c>
      <c r="W103" s="84">
        <v>79.496520534005384</v>
      </c>
      <c r="X103" s="84">
        <v>75.945170817002918</v>
      </c>
      <c r="Y103" s="84">
        <v>77.786961768836022</v>
      </c>
      <c r="Z103" s="84">
        <v>74.87338813189092</v>
      </c>
      <c r="AA103" s="84">
        <v>72.319872067321953</v>
      </c>
      <c r="AB103" s="84">
        <v>78.2088182159995</v>
      </c>
      <c r="AC103" s="84">
        <v>79.177637736144121</v>
      </c>
      <c r="AD103" s="84">
        <v>80.601925099563573</v>
      </c>
      <c r="AE103" s="84">
        <v>79.175422245888953</v>
      </c>
      <c r="AF103" s="84">
        <v>77.090530941369281</v>
      </c>
      <c r="AG103" s="84">
        <v>75.573381044248421</v>
      </c>
      <c r="AH103" s="84">
        <v>74.016701532149781</v>
      </c>
      <c r="AI103" s="82">
        <f>AH103/$AH$106</f>
        <v>0.11970725561924024</v>
      </c>
      <c r="AJ103" s="83">
        <f>AH103/D103-1</f>
        <v>-0.14136761849398272</v>
      </c>
      <c r="AK103" s="120">
        <f t="shared" ref="AK103:AK105" si="14">AH103/AG103-1</f>
        <v>-2.0598251534984291E-2</v>
      </c>
    </row>
    <row r="104" spans="1:37" ht="18" x14ac:dyDescent="0.35">
      <c r="A104" s="159" t="s">
        <v>110</v>
      </c>
      <c r="B104" s="31" t="s">
        <v>14</v>
      </c>
      <c r="C104" s="59" t="s">
        <v>44</v>
      </c>
      <c r="D104" s="84">
        <v>248.49728409662913</v>
      </c>
      <c r="E104" s="84">
        <v>244.76415988620778</v>
      </c>
      <c r="F104" s="84">
        <v>236.14363221907789</v>
      </c>
      <c r="G104" s="84">
        <v>240.73696496770879</v>
      </c>
      <c r="H104" s="84">
        <v>245.97677795219232</v>
      </c>
      <c r="I104" s="84">
        <v>238.95859659346843</v>
      </c>
      <c r="J104" s="84">
        <v>246.9704317379778</v>
      </c>
      <c r="K104" s="84">
        <v>244.61736161634173</v>
      </c>
      <c r="L104" s="84">
        <v>248.8970614498902</v>
      </c>
      <c r="M104" s="84">
        <v>255.11004327548812</v>
      </c>
      <c r="N104" s="84">
        <v>251.96394347160017</v>
      </c>
      <c r="O104" s="84">
        <v>250.95254000084003</v>
      </c>
      <c r="P104" s="84">
        <v>242.96633236514072</v>
      </c>
      <c r="Q104" s="84">
        <v>238.90486451086429</v>
      </c>
      <c r="R104" s="84">
        <v>236.75793328096253</v>
      </c>
      <c r="S104" s="84">
        <v>238.2702998087679</v>
      </c>
      <c r="T104" s="84">
        <v>254.8324607179257</v>
      </c>
      <c r="U104" s="84">
        <v>265.38378977632391</v>
      </c>
      <c r="V104" s="84">
        <v>274.80122095915783</v>
      </c>
      <c r="W104" s="84">
        <v>258.00646168003118</v>
      </c>
      <c r="X104" s="84">
        <v>250.33613863984118</v>
      </c>
      <c r="Y104" s="84">
        <v>248.97733889847825</v>
      </c>
      <c r="Z104" s="84">
        <v>257.016410688652</v>
      </c>
      <c r="AA104" s="84">
        <v>252.08182420259635</v>
      </c>
      <c r="AB104" s="84">
        <v>274.03377814985527</v>
      </c>
      <c r="AC104" s="84">
        <v>258.29216548819812</v>
      </c>
      <c r="AD104" s="84">
        <v>255.01869988812734</v>
      </c>
      <c r="AE104" s="84">
        <v>265.27513677623853</v>
      </c>
      <c r="AF104" s="84">
        <v>252.7139410171043</v>
      </c>
      <c r="AG104" s="84">
        <v>243.24214163488236</v>
      </c>
      <c r="AH104" s="84">
        <v>247.52366217163456</v>
      </c>
      <c r="AI104" s="82">
        <f t="shared" ref="AI104:AI105" si="15">AH104/$AH$106</f>
        <v>0.40032016674669185</v>
      </c>
      <c r="AJ104" s="83">
        <f t="shared" ref="AJ104:AJ105" si="16">AH104/D104-1</f>
        <v>-3.9180384950041613E-3</v>
      </c>
      <c r="AK104" s="120">
        <f t="shared" si="14"/>
        <v>1.7601886367120345E-2</v>
      </c>
    </row>
    <row r="105" spans="1:37" ht="18" x14ac:dyDescent="0.35">
      <c r="A105" s="176"/>
      <c r="B105" s="31" t="s">
        <v>15</v>
      </c>
      <c r="C105" s="60" t="s">
        <v>44</v>
      </c>
      <c r="D105" s="84">
        <f>D106-SUM(D102:D104)</f>
        <v>0.51699999999993906</v>
      </c>
      <c r="E105" s="84">
        <f t="shared" ref="E105:AH105" si="17">E106-SUM(E102:E104)</f>
        <v>0.2423314666667693</v>
      </c>
      <c r="F105" s="84">
        <f t="shared" si="17"/>
        <v>0.55757973333334121</v>
      </c>
      <c r="G105" s="84">
        <f t="shared" si="17"/>
        <v>0.49869013333329804</v>
      </c>
      <c r="H105" s="84">
        <f t="shared" si="17"/>
        <v>6.7686666666645579E-2</v>
      </c>
      <c r="I105" s="84">
        <f t="shared" si="17"/>
        <v>6.1221599999953469E-2</v>
      </c>
      <c r="J105" s="84">
        <f t="shared" si="17"/>
        <v>0.41275373333337484</v>
      </c>
      <c r="K105" s="84">
        <f t="shared" si="17"/>
        <v>0.75665920000005826</v>
      </c>
      <c r="L105" s="84">
        <f t="shared" si="17"/>
        <v>7.5803199999995741E-2</v>
      </c>
      <c r="M105" s="84">
        <f t="shared" si="17"/>
        <v>9.4214266666654112E-2</v>
      </c>
      <c r="N105" s="84">
        <f t="shared" si="17"/>
        <v>0.1183453333333091</v>
      </c>
      <c r="O105" s="84">
        <f t="shared" si="17"/>
        <v>0.10186586666668518</v>
      </c>
      <c r="P105" s="84">
        <f t="shared" si="17"/>
        <v>0.13691919999996571</v>
      </c>
      <c r="Q105" s="84">
        <f t="shared" si="17"/>
        <v>2.6465890000000627</v>
      </c>
      <c r="R105" s="84">
        <f t="shared" si="17"/>
        <v>4.9528167333334068</v>
      </c>
      <c r="S105" s="84">
        <f t="shared" si="17"/>
        <v>4.2094844000000649</v>
      </c>
      <c r="T105" s="84">
        <f t="shared" si="17"/>
        <v>2.8716423999999279</v>
      </c>
      <c r="U105" s="84">
        <f t="shared" si="17"/>
        <v>1.5525269635845689</v>
      </c>
      <c r="V105" s="84">
        <f t="shared" si="17"/>
        <v>4.7374723122222804</v>
      </c>
      <c r="W105" s="84">
        <f t="shared" si="17"/>
        <v>3.4430504389844145</v>
      </c>
      <c r="X105" s="84">
        <f t="shared" si="17"/>
        <v>2.0871003046665919</v>
      </c>
      <c r="Y105" s="84">
        <f t="shared" si="17"/>
        <v>2.5996383361667768</v>
      </c>
      <c r="Z105" s="84">
        <f t="shared" si="17"/>
        <v>3.5792256916778342</v>
      </c>
      <c r="AA105" s="84">
        <f t="shared" si="17"/>
        <v>2.8903801666667732</v>
      </c>
      <c r="AB105" s="84">
        <f t="shared" si="17"/>
        <v>2.2151572666665515</v>
      </c>
      <c r="AC105" s="84">
        <f t="shared" si="17"/>
        <v>3.4787063666666427</v>
      </c>
      <c r="AD105" s="84">
        <f t="shared" si="17"/>
        <v>2.9102340666665896</v>
      </c>
      <c r="AE105" s="84">
        <f t="shared" si="17"/>
        <v>2.3833069333333015</v>
      </c>
      <c r="AF105" s="84">
        <f t="shared" si="17"/>
        <v>3.1957588666666652</v>
      </c>
      <c r="AG105" s="84">
        <f t="shared" si="17"/>
        <v>5.8667223999999578</v>
      </c>
      <c r="AH105" s="84">
        <f t="shared" si="17"/>
        <v>5.4852815599999758</v>
      </c>
      <c r="AI105" s="82">
        <f t="shared" si="15"/>
        <v>8.8713491449117065E-3</v>
      </c>
      <c r="AJ105" s="83">
        <f t="shared" si="16"/>
        <v>9.6098289361714162</v>
      </c>
      <c r="AK105" s="121">
        <f t="shared" si="14"/>
        <v>-6.5017707331777697E-2</v>
      </c>
    </row>
    <row r="106" spans="1:37" ht="18" x14ac:dyDescent="0.35">
      <c r="A106" s="159" t="s">
        <v>92</v>
      </c>
      <c r="B106" s="157" t="s">
        <v>4</v>
      </c>
      <c r="C106" s="32" t="s">
        <v>45</v>
      </c>
      <c r="D106" s="40">
        <v>661.52681978837177</v>
      </c>
      <c r="E106" s="40">
        <v>645.01071500645855</v>
      </c>
      <c r="F106" s="40">
        <v>628.12284564809022</v>
      </c>
      <c r="G106" s="40">
        <v>632.39809090619951</v>
      </c>
      <c r="H106" s="40">
        <v>639.08192277171577</v>
      </c>
      <c r="I106" s="40">
        <v>618.19141206817244</v>
      </c>
      <c r="J106" s="40">
        <v>632.02968592321758</v>
      </c>
      <c r="K106" s="40">
        <v>626.61149838659639</v>
      </c>
      <c r="L106" s="40">
        <v>638.23059502998319</v>
      </c>
      <c r="M106" s="40">
        <v>642.87396390019865</v>
      </c>
      <c r="N106" s="40">
        <v>626.64834392728756</v>
      </c>
      <c r="O106" s="40">
        <v>626.90229842741496</v>
      </c>
      <c r="P106" s="40">
        <v>612.0962995231182</v>
      </c>
      <c r="Q106" s="40">
        <v>605.92131748434588</v>
      </c>
      <c r="R106" s="40">
        <v>600.8993454392612</v>
      </c>
      <c r="S106" s="40">
        <v>605.25910468965253</v>
      </c>
      <c r="T106" s="40">
        <v>628.917308468481</v>
      </c>
      <c r="U106" s="40">
        <v>644.14248854923062</v>
      </c>
      <c r="V106" s="40">
        <v>659.9239288050187</v>
      </c>
      <c r="W106" s="40">
        <v>647.08497049642904</v>
      </c>
      <c r="X106" s="40">
        <v>631.42938721974963</v>
      </c>
      <c r="Y106" s="40">
        <v>631.95258187999457</v>
      </c>
      <c r="Z106" s="40">
        <v>635.05251386254406</v>
      </c>
      <c r="AA106" s="40">
        <v>620.19319086900566</v>
      </c>
      <c r="AB106" s="40">
        <v>665.83373689489906</v>
      </c>
      <c r="AC106" s="40">
        <v>654.78888677930229</v>
      </c>
      <c r="AD106" s="40">
        <v>656.5916143362532</v>
      </c>
      <c r="AE106" s="40">
        <v>657.84157048540385</v>
      </c>
      <c r="AF106" s="40">
        <v>634.09660858793393</v>
      </c>
      <c r="AG106" s="40">
        <v>621.34275972489922</v>
      </c>
      <c r="AH106" s="40">
        <v>618.31424627742672</v>
      </c>
      <c r="AI106" s="95">
        <f>AH106/$AH$106</f>
        <v>1</v>
      </c>
      <c r="AJ106" s="96">
        <f>AH106/D106-1</f>
        <v>-6.5322481596088777E-2</v>
      </c>
      <c r="AK106" s="101">
        <f>AH106/AG106-1</f>
        <v>-4.8741429751485432E-3</v>
      </c>
    </row>
    <row r="107" spans="1:37" x14ac:dyDescent="0.25">
      <c r="B107" s="68" t="s">
        <v>41</v>
      </c>
      <c r="C107" s="69"/>
      <c r="D107" s="67">
        <v>1.0000000000629807</v>
      </c>
      <c r="E107" s="67">
        <v>0.99999999991926358</v>
      </c>
      <c r="F107" s="67">
        <v>0.99999999980099208</v>
      </c>
      <c r="G107" s="67">
        <v>0.99999999983527799</v>
      </c>
      <c r="H107" s="67">
        <v>0.99999999991849553</v>
      </c>
      <c r="I107" s="67">
        <v>0.99999999996629108</v>
      </c>
      <c r="J107" s="67">
        <v>0.99999999998351241</v>
      </c>
      <c r="K107" s="67">
        <v>0.99999999995012856</v>
      </c>
      <c r="L107" s="67">
        <v>0.99999999982047172</v>
      </c>
      <c r="M107" s="67">
        <v>0.99999999998380207</v>
      </c>
      <c r="N107" s="67">
        <v>1.0000000000498646</v>
      </c>
      <c r="O107" s="67">
        <v>0.99999999993353306</v>
      </c>
      <c r="P107" s="67">
        <v>1.0000000000850906</v>
      </c>
      <c r="Q107" s="67">
        <v>0.99999999982807253</v>
      </c>
      <c r="R107" s="67">
        <v>0.99999999996532973</v>
      </c>
      <c r="S107" s="67">
        <v>0.9999999998967376</v>
      </c>
      <c r="T107" s="67">
        <v>0.99999999985093313</v>
      </c>
      <c r="U107" s="67">
        <v>1.0000000001778859</v>
      </c>
      <c r="V107" s="67">
        <v>1.0000000000631311</v>
      </c>
      <c r="W107" s="67">
        <v>0.99999999990341926</v>
      </c>
      <c r="X107" s="67">
        <v>0.99999999991751709</v>
      </c>
      <c r="Y107" s="67">
        <v>0.99999999995054845</v>
      </c>
      <c r="Z107" s="67">
        <v>1.0000000012510852</v>
      </c>
      <c r="AA107" s="67">
        <v>1.0000000013482484</v>
      </c>
      <c r="AB107" s="67">
        <v>1.0000000013809864</v>
      </c>
      <c r="AC107" s="67">
        <v>1.0000000012451984</v>
      </c>
      <c r="AD107" s="67">
        <v>1.0000000011941881</v>
      </c>
      <c r="AE107" s="94">
        <v>1.0000000013185946</v>
      </c>
      <c r="AF107" s="94">
        <v>1.0000000012858288</v>
      </c>
      <c r="AG107" s="94">
        <v>0.99999999915357862</v>
      </c>
      <c r="AH107" s="94">
        <v>1.0000000000005369</v>
      </c>
      <c r="AK107" s="81"/>
    </row>
    <row r="108" spans="1:37" x14ac:dyDescent="0.25">
      <c r="AA108" s="1"/>
      <c r="AK108" s="81"/>
    </row>
    <row r="109" spans="1:37" x14ac:dyDescent="0.25">
      <c r="AK109" s="81"/>
    </row>
    <row r="110" spans="1:37" x14ac:dyDescent="0.25">
      <c r="AK110" s="81"/>
    </row>
    <row r="111" spans="1:37" x14ac:dyDescent="0.25">
      <c r="AK111" s="81"/>
    </row>
    <row r="112" spans="1:37" x14ac:dyDescent="0.25">
      <c r="AK112" s="81"/>
    </row>
    <row r="113" spans="1:37" x14ac:dyDescent="0.25">
      <c r="AK113" s="81"/>
    </row>
    <row r="114" spans="1:37" x14ac:dyDescent="0.25">
      <c r="AK114" s="81"/>
    </row>
    <row r="115" spans="1:37" x14ac:dyDescent="0.25">
      <c r="AK115" s="81"/>
    </row>
    <row r="116" spans="1:37" x14ac:dyDescent="0.25">
      <c r="AK116" s="81"/>
    </row>
    <row r="117" spans="1:37" x14ac:dyDescent="0.25">
      <c r="O117" s="2"/>
      <c r="AK117" s="81"/>
    </row>
    <row r="118" spans="1:37" x14ac:dyDescent="0.25">
      <c r="AK118" s="81"/>
    </row>
    <row r="119" spans="1:37" x14ac:dyDescent="0.25">
      <c r="AK119" s="81"/>
    </row>
    <row r="120" spans="1:37" x14ac:dyDescent="0.25">
      <c r="AK120" s="81"/>
    </row>
    <row r="121" spans="1:37" x14ac:dyDescent="0.25">
      <c r="AK121" s="81"/>
    </row>
    <row r="122" spans="1:37" x14ac:dyDescent="0.25">
      <c r="AK122" s="81"/>
    </row>
    <row r="123" spans="1:37" x14ac:dyDescent="0.25">
      <c r="AK123" s="81"/>
    </row>
    <row r="124" spans="1:37" x14ac:dyDescent="0.25">
      <c r="AK124" s="81"/>
    </row>
    <row r="125" spans="1:37" x14ac:dyDescent="0.25">
      <c r="AK125" s="81"/>
    </row>
    <row r="126" spans="1:37" x14ac:dyDescent="0.25">
      <c r="AK126" s="81"/>
    </row>
    <row r="127" spans="1:37" ht="30" x14ac:dyDescent="0.25">
      <c r="B127" s="33" t="s">
        <v>34</v>
      </c>
      <c r="C127" s="34" t="s">
        <v>31</v>
      </c>
      <c r="D127" s="33">
        <v>1990</v>
      </c>
      <c r="E127" s="35">
        <v>1991</v>
      </c>
      <c r="F127" s="35">
        <v>1992</v>
      </c>
      <c r="G127" s="35">
        <v>1993</v>
      </c>
      <c r="H127" s="35">
        <v>1994</v>
      </c>
      <c r="I127" s="35">
        <v>1995</v>
      </c>
      <c r="J127" s="35">
        <v>1996</v>
      </c>
      <c r="K127" s="35">
        <v>1997</v>
      </c>
      <c r="L127" s="35">
        <v>1998</v>
      </c>
      <c r="M127" s="35">
        <v>1999</v>
      </c>
      <c r="N127" s="35">
        <v>2000</v>
      </c>
      <c r="O127" s="35">
        <v>2001</v>
      </c>
      <c r="P127" s="35">
        <v>2002</v>
      </c>
      <c r="Q127" s="35">
        <v>2003</v>
      </c>
      <c r="R127" s="35">
        <v>2004</v>
      </c>
      <c r="S127" s="35">
        <v>2005</v>
      </c>
      <c r="T127" s="35">
        <v>2006</v>
      </c>
      <c r="U127" s="35">
        <v>2007</v>
      </c>
      <c r="V127" s="35">
        <v>2008</v>
      </c>
      <c r="W127" s="35">
        <v>2009</v>
      </c>
      <c r="X127" s="35">
        <v>2010</v>
      </c>
      <c r="Y127" s="35">
        <v>2011</v>
      </c>
      <c r="Z127" s="35">
        <v>2012</v>
      </c>
      <c r="AA127" s="35">
        <v>2013</v>
      </c>
      <c r="AB127" s="35">
        <v>2014</v>
      </c>
      <c r="AC127" s="35">
        <v>2015</v>
      </c>
      <c r="AD127" s="35">
        <v>2016</v>
      </c>
      <c r="AE127" s="35">
        <v>2017</v>
      </c>
      <c r="AF127" s="35">
        <v>2018</v>
      </c>
      <c r="AG127" s="35">
        <v>2019</v>
      </c>
      <c r="AH127" s="35">
        <v>2020</v>
      </c>
      <c r="AI127" s="98" t="s">
        <v>111</v>
      </c>
      <c r="AJ127" s="99" t="s">
        <v>56</v>
      </c>
      <c r="AK127" s="100" t="s">
        <v>57</v>
      </c>
    </row>
    <row r="128" spans="1:37" ht="18" x14ac:dyDescent="0.35">
      <c r="A128" s="159" t="s">
        <v>114</v>
      </c>
      <c r="B128" s="31" t="s">
        <v>18</v>
      </c>
      <c r="C128" s="58" t="s">
        <v>44</v>
      </c>
      <c r="D128" s="84">
        <v>149.73224359180495</v>
      </c>
      <c r="E128" s="84">
        <v>154.75155590477738</v>
      </c>
      <c r="F128" s="84">
        <v>168.14846358502928</v>
      </c>
      <c r="G128" s="84">
        <v>179.68923104666308</v>
      </c>
      <c r="H128" s="84">
        <v>190.33919241003571</v>
      </c>
      <c r="I128" s="84">
        <v>201.09490457909786</v>
      </c>
      <c r="J128" s="84">
        <v>204.95623387252914</v>
      </c>
      <c r="K128" s="84">
        <v>208.75624387879702</v>
      </c>
      <c r="L128" s="84">
        <v>214.88154243483393</v>
      </c>
      <c r="M128" s="84">
        <v>221.64651205698209</v>
      </c>
      <c r="N128" s="84">
        <v>227.17540037737282</v>
      </c>
      <c r="O128" s="84">
        <v>235.46736183854097</v>
      </c>
      <c r="P128" s="84">
        <v>236.29149612066971</v>
      </c>
      <c r="Q128" s="84">
        <v>237.08877957030938</v>
      </c>
      <c r="R128" s="84">
        <v>244.82889159437428</v>
      </c>
      <c r="S128" s="84">
        <v>234.37921196633101</v>
      </c>
      <c r="T128" s="84">
        <v>265.32269581775853</v>
      </c>
      <c r="U128" s="84">
        <v>262.41508077476391</v>
      </c>
      <c r="V128" s="84">
        <v>252.08197955104674</v>
      </c>
      <c r="W128" s="84">
        <v>242.79421898440251</v>
      </c>
      <c r="X128" s="84">
        <v>242.68989381530926</v>
      </c>
      <c r="Y128" s="84">
        <v>221.37354613052207</v>
      </c>
      <c r="Z128" s="84">
        <v>195.92564616445776</v>
      </c>
      <c r="AA128" s="84">
        <v>208.1074537581577</v>
      </c>
      <c r="AB128" s="84">
        <v>204.58904049232558</v>
      </c>
      <c r="AC128" s="84">
        <v>200.14798023607082</v>
      </c>
      <c r="AD128" s="84">
        <v>191.97150498230337</v>
      </c>
      <c r="AE128" s="84">
        <v>184.80485083694774</v>
      </c>
      <c r="AF128" s="84">
        <v>192.83175217185243</v>
      </c>
      <c r="AG128" s="84">
        <v>161.84510288557595</v>
      </c>
      <c r="AH128" s="84">
        <v>187.06678015949052</v>
      </c>
      <c r="AI128" s="85">
        <f>AH128/$AH$132</f>
        <v>0.75725758393498099</v>
      </c>
      <c r="AJ128" s="86">
        <f>AH128/D128-1</f>
        <v>0.24934199656732425</v>
      </c>
      <c r="AK128" s="92">
        <f>AH128/AG128-1</f>
        <v>0.15583837153074831</v>
      </c>
    </row>
    <row r="129" spans="1:37" ht="18" x14ac:dyDescent="0.35">
      <c r="A129" s="159" t="s">
        <v>112</v>
      </c>
      <c r="B129" s="31" t="s">
        <v>19</v>
      </c>
      <c r="C129" s="59" t="s">
        <v>44</v>
      </c>
      <c r="D129" s="84">
        <v>0</v>
      </c>
      <c r="E129" s="84">
        <v>0</v>
      </c>
      <c r="F129" s="84">
        <v>0</v>
      </c>
      <c r="G129" s="84">
        <v>0</v>
      </c>
      <c r="H129" s="84">
        <v>0</v>
      </c>
      <c r="I129" s="84">
        <v>0.34304000000000001</v>
      </c>
      <c r="J129" s="84">
        <v>0.34304000000000001</v>
      </c>
      <c r="K129" s="84">
        <v>0.34304000000000001</v>
      </c>
      <c r="L129" s="84">
        <v>0.34304000000000001</v>
      </c>
      <c r="M129" s="84">
        <v>0.34304000000000001</v>
      </c>
      <c r="N129" s="84">
        <v>0.34304000000000001</v>
      </c>
      <c r="O129" s="84">
        <v>0.34304000000000001</v>
      </c>
      <c r="P129" s="84">
        <v>0.34304000000000001</v>
      </c>
      <c r="Q129" s="84">
        <v>0.51455999999999991</v>
      </c>
      <c r="R129" s="84">
        <v>0.51455999999999991</v>
      </c>
      <c r="S129" s="84">
        <v>0.85759999999999992</v>
      </c>
      <c r="T129" s="84">
        <v>1.37216</v>
      </c>
      <c r="U129" s="84">
        <v>1.7151999999999998</v>
      </c>
      <c r="V129" s="84">
        <v>1.8193126399999999</v>
      </c>
      <c r="W129" s="84">
        <v>2.1848087244799999</v>
      </c>
      <c r="X129" s="84">
        <v>2.6147431920640001</v>
      </c>
      <c r="Y129" s="84">
        <v>2.4494580812799995</v>
      </c>
      <c r="Z129" s="84">
        <v>1.91746496</v>
      </c>
      <c r="AA129" s="84">
        <v>2.5671398400000003</v>
      </c>
      <c r="AB129" s="84">
        <v>3.4544128000000001</v>
      </c>
      <c r="AC129" s="84">
        <v>3.6536161280000004</v>
      </c>
      <c r="AD129" s="84">
        <v>3.9122494208000003</v>
      </c>
      <c r="AE129" s="84">
        <v>3.7228464025600005</v>
      </c>
      <c r="AF129" s="84">
        <v>4.1174077516800001</v>
      </c>
      <c r="AG129" s="84">
        <v>4.093311610112</v>
      </c>
      <c r="AH129" s="84">
        <v>5.854020823039999</v>
      </c>
      <c r="AI129" s="82">
        <f>AH129/$AH$132</f>
        <v>2.3697428591975676E-2</v>
      </c>
      <c r="AJ129" s="83"/>
      <c r="AK129" s="92">
        <f>AH129/AG129-1</f>
        <v>0.43014296995576728</v>
      </c>
    </row>
    <row r="130" spans="1:37" ht="18" x14ac:dyDescent="0.35">
      <c r="A130" s="159" t="s">
        <v>113</v>
      </c>
      <c r="B130" s="31" t="s">
        <v>58</v>
      </c>
      <c r="C130" s="59" t="s">
        <v>44</v>
      </c>
      <c r="D130" s="84">
        <v>15.05515917752551</v>
      </c>
      <c r="E130" s="84">
        <v>14.941539657667796</v>
      </c>
      <c r="F130" s="84">
        <v>14.562318787884411</v>
      </c>
      <c r="G130" s="84">
        <v>12.512133237071932</v>
      </c>
      <c r="H130" s="84">
        <v>11.574038171498444</v>
      </c>
      <c r="I130" s="84">
        <v>10.273340219497225</v>
      </c>
      <c r="J130" s="84">
        <v>9.247688349045454</v>
      </c>
      <c r="K130" s="84">
        <v>8.8874543231161915</v>
      </c>
      <c r="L130" s="84">
        <v>7.5891978511927753</v>
      </c>
      <c r="M130" s="84">
        <v>6.2800606840948987</v>
      </c>
      <c r="N130" s="84">
        <v>6.0298185105264857</v>
      </c>
      <c r="O130" s="84">
        <v>5.5292089972410396</v>
      </c>
      <c r="P130" s="84">
        <v>5.1488933127525609</v>
      </c>
      <c r="Q130" s="84">
        <v>4.4453156570677068</v>
      </c>
      <c r="R130" s="84">
        <v>6.78003876754254</v>
      </c>
      <c r="S130" s="84">
        <v>5.4745524920987885</v>
      </c>
      <c r="T130" s="84">
        <v>5.5327898723174114</v>
      </c>
      <c r="U130" s="84">
        <v>8.6209444666858275</v>
      </c>
      <c r="V130" s="84">
        <v>6.8306331539132445</v>
      </c>
      <c r="W130" s="84">
        <v>6.6865975583634754</v>
      </c>
      <c r="X130" s="84">
        <v>6.5122992051654096</v>
      </c>
      <c r="Y130" s="84">
        <v>7.1444797801906246</v>
      </c>
      <c r="Z130" s="84">
        <v>6.9025475471280862</v>
      </c>
      <c r="AA130" s="84">
        <v>5.9733521193200012</v>
      </c>
      <c r="AB130" s="84">
        <v>7.8417672927911646</v>
      </c>
      <c r="AC130" s="84">
        <v>7.099509136388134</v>
      </c>
      <c r="AD130" s="84">
        <v>7.4268464206791744</v>
      </c>
      <c r="AE130" s="84">
        <v>7.7987273868057061</v>
      </c>
      <c r="AF130" s="84">
        <v>6.8257945909720972</v>
      </c>
      <c r="AG130" s="84">
        <v>9.3740210721608026</v>
      </c>
      <c r="AH130" s="84">
        <v>6.0433882420422798</v>
      </c>
      <c r="AI130" s="82">
        <f>AH130/$AH$132</f>
        <v>2.4463999300400815E-2</v>
      </c>
      <c r="AJ130" s="83">
        <f>AH130/D130-1</f>
        <v>-0.59858357053680911</v>
      </c>
      <c r="AK130" s="92">
        <f>AH130/AG130-1</f>
        <v>-0.35530460241975748</v>
      </c>
    </row>
    <row r="131" spans="1:37" ht="18" x14ac:dyDescent="0.35">
      <c r="A131" s="159" t="s">
        <v>115</v>
      </c>
      <c r="B131" s="31" t="s">
        <v>17</v>
      </c>
      <c r="C131" s="60" t="s">
        <v>44</v>
      </c>
      <c r="D131" s="84">
        <v>54.577184719350861</v>
      </c>
      <c r="E131" s="84">
        <v>57.490037925957409</v>
      </c>
      <c r="F131" s="84">
        <v>56.899386825593929</v>
      </c>
      <c r="G131" s="84">
        <v>60.695490619330911</v>
      </c>
      <c r="H131" s="84">
        <v>56.530250588878559</v>
      </c>
      <c r="I131" s="84">
        <v>58.660729232419783</v>
      </c>
      <c r="J131" s="84">
        <v>69.789749144994119</v>
      </c>
      <c r="K131" s="84">
        <v>73.756801656359528</v>
      </c>
      <c r="L131" s="84">
        <v>60.668326071041697</v>
      </c>
      <c r="M131" s="84">
        <v>62.241125002241766</v>
      </c>
      <c r="N131" s="84">
        <v>68.004692548303083</v>
      </c>
      <c r="O131" s="84">
        <v>68.302282579270468</v>
      </c>
      <c r="P131" s="84">
        <v>79.673364144892346</v>
      </c>
      <c r="Q131" s="84">
        <v>73.649458340794226</v>
      </c>
      <c r="R131" s="84">
        <v>66.514330732257946</v>
      </c>
      <c r="S131" s="84">
        <v>63.55749979436159</v>
      </c>
      <c r="T131" s="84">
        <v>56.163803470532955</v>
      </c>
      <c r="U131" s="84">
        <v>58.998001394075487</v>
      </c>
      <c r="V131" s="84">
        <v>54.137949223232852</v>
      </c>
      <c r="W131" s="84">
        <v>51.386617252651121</v>
      </c>
      <c r="X131" s="84">
        <v>44.630929391335727</v>
      </c>
      <c r="Y131" s="84">
        <v>47.356463527162113</v>
      </c>
      <c r="Z131" s="84">
        <v>55.42824144133462</v>
      </c>
      <c r="AA131" s="84">
        <v>53.374947322515865</v>
      </c>
      <c r="AB131" s="84">
        <v>44.079139323848707</v>
      </c>
      <c r="AC131" s="84">
        <v>49.987741984591025</v>
      </c>
      <c r="AD131" s="84">
        <v>44.932857614896619</v>
      </c>
      <c r="AE131" s="84">
        <v>48.571329513702544</v>
      </c>
      <c r="AF131" s="84">
        <v>51.046969564533029</v>
      </c>
      <c r="AG131" s="84">
        <v>47.843918596567221</v>
      </c>
      <c r="AH131" s="84">
        <v>48.067711317676853</v>
      </c>
      <c r="AI131" s="89">
        <f>AH131/$AH$132</f>
        <v>0.19458098817264238</v>
      </c>
      <c r="AJ131" s="90">
        <f>AH131/D131-1</f>
        <v>-0.11927096340984422</v>
      </c>
      <c r="AK131" s="93">
        <f>AH131/AG131-1</f>
        <v>4.6775583537943533E-3</v>
      </c>
    </row>
    <row r="132" spans="1:37" ht="18" x14ac:dyDescent="0.35">
      <c r="B132" s="157" t="s">
        <v>4</v>
      </c>
      <c r="C132" s="32" t="s">
        <v>45</v>
      </c>
      <c r="D132" s="51">
        <f>SUM(D128:D131)</f>
        <v>219.36458748868134</v>
      </c>
      <c r="E132" s="51">
        <f t="shared" ref="E132:AH132" si="18">SUM(E128:E131)</f>
        <v>227.18313348840258</v>
      </c>
      <c r="F132" s="51">
        <f t="shared" si="18"/>
        <v>239.61016919850761</v>
      </c>
      <c r="G132" s="51">
        <f t="shared" si="18"/>
        <v>252.89685490306593</v>
      </c>
      <c r="H132" s="51">
        <f t="shared" si="18"/>
        <v>258.44348117041272</v>
      </c>
      <c r="I132" s="51">
        <f t="shared" si="18"/>
        <v>270.37201403101483</v>
      </c>
      <c r="J132" s="51">
        <f t="shared" si="18"/>
        <v>284.33671136656869</v>
      </c>
      <c r="K132" s="51">
        <f t="shared" si="18"/>
        <v>291.74353985827275</v>
      </c>
      <c r="L132" s="51">
        <f t="shared" si="18"/>
        <v>283.4821063570684</v>
      </c>
      <c r="M132" s="51">
        <f t="shared" si="18"/>
        <v>290.51073774331877</v>
      </c>
      <c r="N132" s="51">
        <f t="shared" si="18"/>
        <v>301.55295143620242</v>
      </c>
      <c r="O132" s="51">
        <f t="shared" si="18"/>
        <v>309.64189341505244</v>
      </c>
      <c r="P132" s="51">
        <f t="shared" si="18"/>
        <v>321.4567935783146</v>
      </c>
      <c r="Q132" s="51">
        <f t="shared" si="18"/>
        <v>315.69811356817132</v>
      </c>
      <c r="R132" s="51">
        <f t="shared" si="18"/>
        <v>318.6378210941748</v>
      </c>
      <c r="S132" s="51">
        <f t="shared" si="18"/>
        <v>304.26886425279139</v>
      </c>
      <c r="T132" s="51">
        <f t="shared" si="18"/>
        <v>328.39144916060894</v>
      </c>
      <c r="U132" s="51">
        <f t="shared" si="18"/>
        <v>331.74922663552525</v>
      </c>
      <c r="V132" s="51">
        <f t="shared" si="18"/>
        <v>314.86987456819281</v>
      </c>
      <c r="W132" s="51">
        <f t="shared" si="18"/>
        <v>303.05224251989711</v>
      </c>
      <c r="X132" s="51">
        <f t="shared" si="18"/>
        <v>296.44786560387439</v>
      </c>
      <c r="Y132" s="51">
        <f t="shared" si="18"/>
        <v>278.32394751915484</v>
      </c>
      <c r="Z132" s="51">
        <f t="shared" si="18"/>
        <v>260.17390011292048</v>
      </c>
      <c r="AA132" s="51">
        <f t="shared" si="18"/>
        <v>270.02289303999356</v>
      </c>
      <c r="AB132" s="51">
        <f t="shared" si="18"/>
        <v>259.96435990896543</v>
      </c>
      <c r="AC132" s="51">
        <f t="shared" si="18"/>
        <v>260.88884748504995</v>
      </c>
      <c r="AD132" s="51">
        <f t="shared" si="18"/>
        <v>248.24345843867917</v>
      </c>
      <c r="AE132" s="51">
        <f t="shared" si="18"/>
        <v>244.89775414001599</v>
      </c>
      <c r="AF132" s="51">
        <f t="shared" si="18"/>
        <v>254.82192407903756</v>
      </c>
      <c r="AG132" s="51">
        <f t="shared" si="18"/>
        <v>223.156354164416</v>
      </c>
      <c r="AH132" s="51">
        <f t="shared" si="18"/>
        <v>247.03190054224967</v>
      </c>
      <c r="AI132" s="102">
        <f>AH132/$AH$132</f>
        <v>1</v>
      </c>
      <c r="AJ132" s="96">
        <f>AH132/D132-1</f>
        <v>0.12612479238471397</v>
      </c>
      <c r="AK132" s="101">
        <f>AH132/AG132-1</f>
        <v>0.10699021530098474</v>
      </c>
    </row>
    <row r="133" spans="1:37" x14ac:dyDescent="0.25">
      <c r="B133" s="68" t="s">
        <v>41</v>
      </c>
      <c r="C133" s="69"/>
      <c r="D133" s="67">
        <v>1.000000000000004</v>
      </c>
      <c r="E133" s="67">
        <v>1.0000000000000029</v>
      </c>
      <c r="F133" s="67">
        <v>0.99999999999999367</v>
      </c>
      <c r="G133" s="67">
        <v>1.0000000000000084</v>
      </c>
      <c r="H133" s="67">
        <v>0.99999999999999889</v>
      </c>
      <c r="I133" s="67">
        <v>0.99999999999999833</v>
      </c>
      <c r="J133" s="67">
        <v>0.99999999999999778</v>
      </c>
      <c r="K133" s="67">
        <v>0.99999999999999256</v>
      </c>
      <c r="L133" s="67">
        <v>0.999999999999994</v>
      </c>
      <c r="M133" s="67">
        <v>0.99999999999999589</v>
      </c>
      <c r="N133" s="67">
        <v>0.99999999999999978</v>
      </c>
      <c r="O133" s="67">
        <v>1.0000000000000007</v>
      </c>
      <c r="P133" s="67">
        <v>0.99999999999999523</v>
      </c>
      <c r="Q133" s="67">
        <v>0.99999999999999944</v>
      </c>
      <c r="R133" s="67">
        <v>1.0000000000000004</v>
      </c>
      <c r="S133" s="67">
        <v>1.0000000000000151</v>
      </c>
      <c r="T133" s="67">
        <v>1.0000000000000104</v>
      </c>
      <c r="U133" s="67">
        <v>1.0000000000000029</v>
      </c>
      <c r="V133" s="67">
        <v>1.0000000000000029</v>
      </c>
      <c r="W133" s="67">
        <v>1.0000000000000095</v>
      </c>
      <c r="X133" s="67">
        <v>0.99999999999999767</v>
      </c>
      <c r="Y133" s="67">
        <v>1.0000000000000093</v>
      </c>
      <c r="Z133" s="67">
        <v>0.99999999999999079</v>
      </c>
      <c r="AA133" s="67">
        <v>0.99999999999999789</v>
      </c>
      <c r="AB133" s="67">
        <v>0.99999999999999778</v>
      </c>
      <c r="AC133" s="67">
        <v>1.0000000000000033</v>
      </c>
      <c r="AD133" s="67">
        <v>0.99999999999999412</v>
      </c>
      <c r="AE133" s="94">
        <v>0.99999999999999833</v>
      </c>
      <c r="AF133" s="94">
        <v>1.0000000000000131</v>
      </c>
      <c r="AG133" s="94">
        <v>1.0000000000000033</v>
      </c>
      <c r="AH133" s="94">
        <v>1.0000000000000002</v>
      </c>
      <c r="AK133" s="81"/>
    </row>
    <row r="134" spans="1:37" x14ac:dyDescent="0.25">
      <c r="AK134" s="81"/>
    </row>
    <row r="135" spans="1:37" x14ac:dyDescent="0.25">
      <c r="AK135" s="81"/>
    </row>
    <row r="136" spans="1:37" x14ac:dyDescent="0.25">
      <c r="AK136" s="81"/>
    </row>
    <row r="137" spans="1:37" x14ac:dyDescent="0.25">
      <c r="AK137" s="81"/>
    </row>
    <row r="138" spans="1:37" x14ac:dyDescent="0.25">
      <c r="AK138" s="81"/>
    </row>
    <row r="139" spans="1:37" x14ac:dyDescent="0.25">
      <c r="AK139" s="81"/>
    </row>
    <row r="140" spans="1:37" x14ac:dyDescent="0.25">
      <c r="AK140" s="81"/>
    </row>
    <row r="141" spans="1:37" x14ac:dyDescent="0.25">
      <c r="AK141" s="81"/>
    </row>
    <row r="142" spans="1:37" x14ac:dyDescent="0.25">
      <c r="AK142" s="81"/>
    </row>
    <row r="143" spans="1:37" x14ac:dyDescent="0.25">
      <c r="P143" s="2"/>
      <c r="AK143" s="81"/>
    </row>
    <row r="144" spans="1:37" x14ac:dyDescent="0.25">
      <c r="AK144" s="81"/>
    </row>
    <row r="145" spans="1:94" x14ac:dyDescent="0.25">
      <c r="AK145" s="81"/>
    </row>
    <row r="146" spans="1:94" x14ac:dyDescent="0.25">
      <c r="AK146" s="81"/>
    </row>
    <row r="147" spans="1:94" x14ac:dyDescent="0.25">
      <c r="AK147" s="81"/>
    </row>
    <row r="148" spans="1:94" x14ac:dyDescent="0.25">
      <c r="AK148" s="81"/>
    </row>
    <row r="149" spans="1:94" x14ac:dyDescent="0.25">
      <c r="AK149" s="81"/>
    </row>
    <row r="150" spans="1:94" x14ac:dyDescent="0.25">
      <c r="AK150" s="81"/>
    </row>
    <row r="151" spans="1:94" x14ac:dyDescent="0.25">
      <c r="AK151" s="81"/>
    </row>
    <row r="152" spans="1:94" x14ac:dyDescent="0.25">
      <c r="AK152" s="81"/>
    </row>
    <row r="153" spans="1:94" ht="15.75" thickBot="1" x14ac:dyDescent="0.3">
      <c r="AH153"/>
      <c r="AI153"/>
      <c r="AK153" s="81"/>
    </row>
    <row r="154" spans="1:94" s="56" customFormat="1" ht="21" x14ac:dyDescent="0.35">
      <c r="A154" s="53" t="s">
        <v>80</v>
      </c>
      <c r="B154" s="54"/>
      <c r="C154" s="55"/>
      <c r="D154" s="55"/>
      <c r="E154" s="55"/>
      <c r="F154" s="55"/>
      <c r="G154" s="55"/>
      <c r="H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7"/>
      <c r="AH154" s="57"/>
      <c r="AI154" s="57"/>
      <c r="AJ154" s="57"/>
      <c r="AK154" s="81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</row>
    <row r="155" spans="1:94" x14ac:dyDescent="0.25">
      <c r="B155" s="2"/>
      <c r="AK155" s="81"/>
    </row>
    <row r="156" spans="1:94" ht="30" x14ac:dyDescent="0.25">
      <c r="B156" s="36"/>
      <c r="C156" s="34" t="s">
        <v>31</v>
      </c>
      <c r="D156" s="33">
        <v>1990</v>
      </c>
      <c r="E156" s="35">
        <v>1991</v>
      </c>
      <c r="F156" s="35">
        <v>1992</v>
      </c>
      <c r="G156" s="35">
        <v>1993</v>
      </c>
      <c r="H156" s="35">
        <v>1994</v>
      </c>
      <c r="I156" s="35">
        <v>1995</v>
      </c>
      <c r="J156" s="35">
        <v>1996</v>
      </c>
      <c r="K156" s="35">
        <v>1997</v>
      </c>
      <c r="L156" s="35">
        <v>1998</v>
      </c>
      <c r="M156" s="35">
        <v>1999</v>
      </c>
      <c r="N156" s="35">
        <v>2000</v>
      </c>
      <c r="O156" s="35">
        <v>2001</v>
      </c>
      <c r="P156" s="35">
        <v>2002</v>
      </c>
      <c r="Q156" s="35">
        <v>2003</v>
      </c>
      <c r="R156" s="35">
        <v>2004</v>
      </c>
      <c r="S156" s="35">
        <v>2005</v>
      </c>
      <c r="T156" s="35">
        <v>2006</v>
      </c>
      <c r="U156" s="35">
        <v>2007</v>
      </c>
      <c r="V156" s="35">
        <v>2008</v>
      </c>
      <c r="W156" s="35">
        <v>2009</v>
      </c>
      <c r="X156" s="35">
        <v>2010</v>
      </c>
      <c r="Y156" s="35">
        <v>2011</v>
      </c>
      <c r="Z156" s="35">
        <v>2012</v>
      </c>
      <c r="AA156" s="35">
        <v>2013</v>
      </c>
      <c r="AB156" s="35">
        <v>2014</v>
      </c>
      <c r="AC156" s="35">
        <v>2015</v>
      </c>
      <c r="AD156" s="35">
        <v>2016</v>
      </c>
      <c r="AE156" s="35">
        <v>2017</v>
      </c>
      <c r="AF156" s="35">
        <v>2018</v>
      </c>
      <c r="AG156" s="35">
        <v>2019</v>
      </c>
      <c r="AH156" s="35">
        <v>2020</v>
      </c>
      <c r="AI156" s="111" t="s">
        <v>94</v>
      </c>
      <c r="AJ156" s="112" t="s">
        <v>56</v>
      </c>
      <c r="AK156" s="110" t="s">
        <v>57</v>
      </c>
    </row>
    <row r="157" spans="1:94" ht="18" x14ac:dyDescent="0.35">
      <c r="A157" s="159" t="s">
        <v>89</v>
      </c>
      <c r="B157" s="31" t="s">
        <v>20</v>
      </c>
      <c r="C157" s="58" t="s">
        <v>44</v>
      </c>
      <c r="D157" s="84">
        <v>1835.5553002939907</v>
      </c>
      <c r="E157" s="84">
        <v>1749.9194504273883</v>
      </c>
      <c r="F157" s="84">
        <v>1893.4394215729294</v>
      </c>
      <c r="G157" s="84">
        <v>1998.4953312315968</v>
      </c>
      <c r="H157" s="84">
        <v>1947.3827083959211</v>
      </c>
      <c r="I157" s="84">
        <v>2052.672928202915</v>
      </c>
      <c r="J157" s="84">
        <v>2108.092740274566</v>
      </c>
      <c r="K157" s="84">
        <v>2148.6471724126891</v>
      </c>
      <c r="L157" s="84">
        <v>2142.2810426831365</v>
      </c>
      <c r="M157" s="84">
        <v>2198.9152022903318</v>
      </c>
      <c r="N157" s="84">
        <v>2181.3395122516399</v>
      </c>
      <c r="O157" s="84">
        <v>2069.9635309194214</v>
      </c>
      <c r="P157" s="84">
        <v>2179.6871969392619</v>
      </c>
      <c r="Q157" s="84">
        <v>2168.6601259425038</v>
      </c>
      <c r="R157" s="84">
        <v>2267.9551342041823</v>
      </c>
      <c r="S157" s="84">
        <v>2154.6055837374593</v>
      </c>
      <c r="T157" s="84">
        <v>2213.5585819742855</v>
      </c>
      <c r="U157" s="84">
        <v>2357.5467989333538</v>
      </c>
      <c r="V157" s="84">
        <v>2229.3749754577102</v>
      </c>
      <c r="W157" s="84">
        <v>2130.4451676503654</v>
      </c>
      <c r="X157" s="84">
        <v>2019.657624002813</v>
      </c>
      <c r="Y157" s="84">
        <v>1898.0264873796409</v>
      </c>
      <c r="Z157" s="84">
        <v>1849.359793283181</v>
      </c>
      <c r="AA157" s="84">
        <v>1814.009576225016</v>
      </c>
      <c r="AB157" s="84">
        <v>1802.6211716045268</v>
      </c>
      <c r="AC157" s="84">
        <v>1847.9491382206943</v>
      </c>
      <c r="AD157" s="84">
        <v>1823.3587575800834</v>
      </c>
      <c r="AE157" s="84">
        <v>1865.5851266759955</v>
      </c>
      <c r="AF157" s="84">
        <v>1906.8762122002577</v>
      </c>
      <c r="AG157" s="84">
        <v>1848.8093803417969</v>
      </c>
      <c r="AH157" s="84">
        <v>1658.7939985057405</v>
      </c>
      <c r="AI157" s="85">
        <f>AH157/$AH$163</f>
        <v>0.12269140820651869</v>
      </c>
      <c r="AJ157" s="86">
        <f>AH157/D157-1</f>
        <v>-9.6298543421676985E-2</v>
      </c>
      <c r="AK157" s="91">
        <f>AH157/AG157-1</f>
        <v>-0.10277716234916956</v>
      </c>
    </row>
    <row r="158" spans="1:94" ht="18" x14ac:dyDescent="0.35">
      <c r="A158" s="159" t="s">
        <v>91</v>
      </c>
      <c r="B158" s="31" t="s">
        <v>6</v>
      </c>
      <c r="C158" s="59" t="s">
        <v>44</v>
      </c>
      <c r="D158" s="84">
        <v>958.03420168848743</v>
      </c>
      <c r="E158" s="84">
        <v>837.73836900402932</v>
      </c>
      <c r="F158" s="84">
        <v>608.22744351842778</v>
      </c>
      <c r="G158" s="84">
        <v>565.57792006376303</v>
      </c>
      <c r="H158" s="84">
        <v>531.25071725102441</v>
      </c>
      <c r="I158" s="84">
        <v>564.93896841027868</v>
      </c>
      <c r="J158" s="84">
        <v>539.1093061657408</v>
      </c>
      <c r="K158" s="84">
        <v>664.12035819472658</v>
      </c>
      <c r="L158" s="84">
        <v>811.50588052808928</v>
      </c>
      <c r="M158" s="84">
        <v>964.61878948103924</v>
      </c>
      <c r="N158" s="84">
        <v>1009.9404365345836</v>
      </c>
      <c r="O158" s="84">
        <v>1004.628321187433</v>
      </c>
      <c r="P158" s="84">
        <v>988.59501115309638</v>
      </c>
      <c r="Q158" s="84">
        <v>974.89196788177037</v>
      </c>
      <c r="R158" s="84">
        <v>980.49657497311489</v>
      </c>
      <c r="S158" s="84">
        <v>954.70495127233255</v>
      </c>
      <c r="T158" s="84">
        <v>1435.199016643945</v>
      </c>
      <c r="U158" s="84">
        <v>1573.2612109443994</v>
      </c>
      <c r="V158" s="84">
        <v>2095.6967931327281</v>
      </c>
      <c r="W158" s="84">
        <v>1888.5339409120877</v>
      </c>
      <c r="X158" s="84">
        <v>1917.3867129151856</v>
      </c>
      <c r="Y158" s="84">
        <v>1838.2360818055138</v>
      </c>
      <c r="Z158" s="84">
        <v>1908.6088346803949</v>
      </c>
      <c r="AA158" s="84">
        <v>1956.8284596234876</v>
      </c>
      <c r="AB158" s="84">
        <v>1932.7466318065779</v>
      </c>
      <c r="AC158" s="84">
        <v>1982.5256095771722</v>
      </c>
      <c r="AD158" s="84">
        <v>1964.4182839053055</v>
      </c>
      <c r="AE158" s="84">
        <v>2008.8028202735022</v>
      </c>
      <c r="AF158" s="84">
        <v>2051.4819263837189</v>
      </c>
      <c r="AG158" s="84">
        <v>2019.8952718042067</v>
      </c>
      <c r="AH158" s="84">
        <v>1986.1524104518551</v>
      </c>
      <c r="AI158" s="82">
        <f t="shared" ref="AI158:AI161" si="19">AH158/$AH$163</f>
        <v>0.146904218589302</v>
      </c>
      <c r="AJ158" s="83">
        <f t="shared" ref="AJ158:AJ161" si="20">AH158/D158-1</f>
        <v>1.0731539719055547</v>
      </c>
      <c r="AK158" s="92">
        <f t="shared" ref="AK158:AK161" si="21">AH158/AG158-1</f>
        <v>-1.6705252902647683E-2</v>
      </c>
    </row>
    <row r="159" spans="1:94" ht="18" x14ac:dyDescent="0.35">
      <c r="A159" s="159" t="s">
        <v>92</v>
      </c>
      <c r="B159" s="31" t="s">
        <v>11</v>
      </c>
      <c r="C159" s="59" t="s">
        <v>44</v>
      </c>
      <c r="D159" s="84">
        <v>661.52681978837177</v>
      </c>
      <c r="E159" s="84">
        <v>645.01071500645855</v>
      </c>
      <c r="F159" s="84">
        <v>628.12284564809022</v>
      </c>
      <c r="G159" s="84">
        <v>632.39809090619951</v>
      </c>
      <c r="H159" s="84">
        <v>639.08192277171577</v>
      </c>
      <c r="I159" s="84">
        <v>618.19141206817244</v>
      </c>
      <c r="J159" s="84">
        <v>632.02968592321758</v>
      </c>
      <c r="K159" s="84">
        <v>626.61149838659639</v>
      </c>
      <c r="L159" s="84">
        <v>638.23059502998319</v>
      </c>
      <c r="M159" s="84">
        <v>642.87396390019865</v>
      </c>
      <c r="N159" s="84">
        <v>626.64834392728756</v>
      </c>
      <c r="O159" s="84">
        <v>626.90229842741496</v>
      </c>
      <c r="P159" s="84">
        <v>612.0962995231182</v>
      </c>
      <c r="Q159" s="84">
        <v>605.92131748434588</v>
      </c>
      <c r="R159" s="84">
        <v>600.8993454392612</v>
      </c>
      <c r="S159" s="84">
        <v>605.25910468965253</v>
      </c>
      <c r="T159" s="84">
        <v>628.917308468481</v>
      </c>
      <c r="U159" s="84">
        <v>644.14248854923062</v>
      </c>
      <c r="V159" s="84">
        <v>659.9239288050187</v>
      </c>
      <c r="W159" s="84">
        <v>647.08497049642904</v>
      </c>
      <c r="X159" s="84">
        <v>631.42938721974963</v>
      </c>
      <c r="Y159" s="84">
        <v>631.95258187999457</v>
      </c>
      <c r="Z159" s="84">
        <v>635.05251386254406</v>
      </c>
      <c r="AA159" s="84">
        <v>620.19319086900566</v>
      </c>
      <c r="AB159" s="84">
        <v>665.83373689489906</v>
      </c>
      <c r="AC159" s="84">
        <v>654.78888677930229</v>
      </c>
      <c r="AD159" s="84">
        <v>656.5916143362532</v>
      </c>
      <c r="AE159" s="84">
        <v>657.84157048540385</v>
      </c>
      <c r="AF159" s="84">
        <v>634.09660858793393</v>
      </c>
      <c r="AG159" s="84">
        <v>621.34275972489922</v>
      </c>
      <c r="AH159" s="84">
        <v>618.31424627742672</v>
      </c>
      <c r="AI159" s="82">
        <f t="shared" si="19"/>
        <v>4.5733132419255709E-2</v>
      </c>
      <c r="AJ159" s="83">
        <f t="shared" si="20"/>
        <v>-6.5322481596088777E-2</v>
      </c>
      <c r="AK159" s="92">
        <f t="shared" si="21"/>
        <v>-4.8741429751485432E-3</v>
      </c>
    </row>
    <row r="160" spans="1:94" ht="18" x14ac:dyDescent="0.35">
      <c r="A160" s="159" t="s">
        <v>93</v>
      </c>
      <c r="B160" s="31" t="s">
        <v>16</v>
      </c>
      <c r="C160" s="59" t="s">
        <v>44</v>
      </c>
      <c r="D160" s="84">
        <v>219.36458748868134</v>
      </c>
      <c r="E160" s="84">
        <v>227.18313348840258</v>
      </c>
      <c r="F160" s="84">
        <v>239.61016919850761</v>
      </c>
      <c r="G160" s="84">
        <v>252.89685490306593</v>
      </c>
      <c r="H160" s="84">
        <v>258.44348117041272</v>
      </c>
      <c r="I160" s="84">
        <v>270.37201403101483</v>
      </c>
      <c r="J160" s="84">
        <v>284.33671136656869</v>
      </c>
      <c r="K160" s="84">
        <v>291.74353985827275</v>
      </c>
      <c r="L160" s="84">
        <v>283.4821063570684</v>
      </c>
      <c r="M160" s="84">
        <v>290.51073774331877</v>
      </c>
      <c r="N160" s="84">
        <v>301.55295143620242</v>
      </c>
      <c r="O160" s="84">
        <v>309.64189341505244</v>
      </c>
      <c r="P160" s="84">
        <v>321.4567935783146</v>
      </c>
      <c r="Q160" s="84">
        <v>315.69811356817132</v>
      </c>
      <c r="R160" s="84">
        <v>318.6378210941748</v>
      </c>
      <c r="S160" s="84">
        <v>304.26886425279139</v>
      </c>
      <c r="T160" s="84">
        <v>328.39144916060894</v>
      </c>
      <c r="U160" s="84">
        <v>331.74922663552525</v>
      </c>
      <c r="V160" s="84">
        <v>314.86987456819281</v>
      </c>
      <c r="W160" s="84">
        <v>303.05224251989711</v>
      </c>
      <c r="X160" s="84">
        <v>296.44786560387439</v>
      </c>
      <c r="Y160" s="84">
        <v>278.32394751915484</v>
      </c>
      <c r="Z160" s="84">
        <v>260.17390011292048</v>
      </c>
      <c r="AA160" s="84">
        <v>270.02289303999356</v>
      </c>
      <c r="AB160" s="84">
        <v>259.96435990896543</v>
      </c>
      <c r="AC160" s="84">
        <v>260.88884748504995</v>
      </c>
      <c r="AD160" s="84">
        <v>248.24345843867917</v>
      </c>
      <c r="AE160" s="84">
        <v>244.89775414001599</v>
      </c>
      <c r="AF160" s="84">
        <v>254.82192407903756</v>
      </c>
      <c r="AG160" s="84">
        <v>223.156354164416</v>
      </c>
      <c r="AH160" s="84">
        <v>247.03190054224967</v>
      </c>
      <c r="AI160" s="82">
        <f t="shared" si="19"/>
        <v>1.8271522429405745E-2</v>
      </c>
      <c r="AJ160" s="83">
        <f t="shared" si="20"/>
        <v>0.12612479238471397</v>
      </c>
      <c r="AK160" s="92">
        <f t="shared" si="21"/>
        <v>0.10699021530098474</v>
      </c>
    </row>
    <row r="161" spans="1:94" ht="18" x14ac:dyDescent="0.35">
      <c r="A161" s="159" t="s">
        <v>116</v>
      </c>
      <c r="B161" s="31" t="s">
        <v>38</v>
      </c>
      <c r="C161" s="60" t="s">
        <v>44</v>
      </c>
      <c r="D161" s="84">
        <v>9198.8705248993629</v>
      </c>
      <c r="E161" s="84">
        <v>9205.9902167158252</v>
      </c>
      <c r="F161" s="84">
        <v>9197.8102454419004</v>
      </c>
      <c r="G161" s="84">
        <v>9190.715986494406</v>
      </c>
      <c r="H161" s="84">
        <v>9185.8559900529635</v>
      </c>
      <c r="I161" s="84">
        <v>9175.1199105475807</v>
      </c>
      <c r="J161" s="84">
        <v>9172.5882495284241</v>
      </c>
      <c r="K161" s="84">
        <v>9170.9609020556618</v>
      </c>
      <c r="L161" s="84">
        <v>9173.6505106230943</v>
      </c>
      <c r="M161" s="84">
        <v>9182.2416792867461</v>
      </c>
      <c r="N161" s="84">
        <v>9194.0600376130078</v>
      </c>
      <c r="O161" s="84">
        <v>9206.8125025760564</v>
      </c>
      <c r="P161" s="84">
        <v>9227.6334541400174</v>
      </c>
      <c r="Q161" s="84">
        <v>9228.3840620825158</v>
      </c>
      <c r="R161" s="84">
        <v>9230.4918231658139</v>
      </c>
      <c r="S161" s="84">
        <v>9232.1050515564366</v>
      </c>
      <c r="T161" s="84">
        <v>9295.9826336796232</v>
      </c>
      <c r="U161" s="84">
        <v>9200.7191565907779</v>
      </c>
      <c r="V161" s="84">
        <v>9241.4280965988019</v>
      </c>
      <c r="W161" s="84">
        <v>9232.9076875990722</v>
      </c>
      <c r="X161" s="84">
        <v>9196.1113491372707</v>
      </c>
      <c r="Y161" s="84">
        <v>9170.2184903949837</v>
      </c>
      <c r="Z161" s="84">
        <v>9164.5273392765848</v>
      </c>
      <c r="AA161" s="84">
        <v>9150.2715597783117</v>
      </c>
      <c r="AB161" s="84">
        <v>9129.9726432046009</v>
      </c>
      <c r="AC161" s="84">
        <v>9107.110114403411</v>
      </c>
      <c r="AD161" s="84">
        <v>9079.9928058136229</v>
      </c>
      <c r="AE161" s="84">
        <v>9040.4492983635773</v>
      </c>
      <c r="AF161" s="84">
        <v>9015.4759846541638</v>
      </c>
      <c r="AG161" s="84">
        <v>9020.1180570107554</v>
      </c>
      <c r="AH161" s="84">
        <v>9009.7576478490282</v>
      </c>
      <c r="AI161" s="89">
        <f t="shared" si="19"/>
        <v>0.66639971835551781</v>
      </c>
      <c r="AJ161" s="90">
        <f t="shared" si="20"/>
        <v>-2.0558271424567454E-2</v>
      </c>
      <c r="AK161" s="93">
        <f t="shared" si="21"/>
        <v>-1.1485890867775073E-3</v>
      </c>
    </row>
    <row r="162" spans="1:94" s="2" customFormat="1" ht="18" x14ac:dyDescent="0.35">
      <c r="B162" s="30" t="s">
        <v>77</v>
      </c>
      <c r="C162" s="64" t="s">
        <v>45</v>
      </c>
      <c r="D162" s="39">
        <f>SUM(D157:D160)</f>
        <v>3674.4809092595315</v>
      </c>
      <c r="E162" s="39">
        <f t="shared" ref="E162:AG162" si="22">SUM(E157:E160)</f>
        <v>3459.8516679262789</v>
      </c>
      <c r="F162" s="39">
        <f t="shared" si="22"/>
        <v>3369.3998799379551</v>
      </c>
      <c r="G162" s="39">
        <f t="shared" si="22"/>
        <v>3449.3681971046253</v>
      </c>
      <c r="H162" s="39">
        <f t="shared" si="22"/>
        <v>3376.1588295890738</v>
      </c>
      <c r="I162" s="39">
        <f t="shared" si="22"/>
        <v>3506.1753227123804</v>
      </c>
      <c r="J162" s="39">
        <f t="shared" si="22"/>
        <v>3563.5684437300929</v>
      </c>
      <c r="K162" s="39">
        <f t="shared" si="22"/>
        <v>3731.122568852285</v>
      </c>
      <c r="L162" s="39">
        <f t="shared" si="22"/>
        <v>3875.4996245982775</v>
      </c>
      <c r="M162" s="39">
        <f t="shared" si="22"/>
        <v>4096.9186934148884</v>
      </c>
      <c r="N162" s="39">
        <f t="shared" si="22"/>
        <v>4119.4812441497133</v>
      </c>
      <c r="O162" s="39">
        <f t="shared" si="22"/>
        <v>4011.1360439493219</v>
      </c>
      <c r="P162" s="39">
        <f t="shared" si="22"/>
        <v>4101.8353011937907</v>
      </c>
      <c r="Q162" s="39">
        <f t="shared" si="22"/>
        <v>4065.1715248767914</v>
      </c>
      <c r="R162" s="39">
        <f t="shared" si="22"/>
        <v>4167.9888757107328</v>
      </c>
      <c r="S162" s="39">
        <f t="shared" si="22"/>
        <v>4018.8385039522359</v>
      </c>
      <c r="T162" s="39">
        <f t="shared" si="22"/>
        <v>4606.066356247321</v>
      </c>
      <c r="U162" s="39">
        <f t="shared" si="22"/>
        <v>4906.69972506251</v>
      </c>
      <c r="V162" s="39">
        <f t="shared" si="22"/>
        <v>5299.8655719636499</v>
      </c>
      <c r="W162" s="39">
        <f t="shared" si="22"/>
        <v>4969.1163215787792</v>
      </c>
      <c r="X162" s="39">
        <f t="shared" si="22"/>
        <v>4864.9215897416225</v>
      </c>
      <c r="Y162" s="39">
        <f t="shared" si="22"/>
        <v>4646.5390985843042</v>
      </c>
      <c r="Z162" s="39">
        <f t="shared" si="22"/>
        <v>4653.1950419390414</v>
      </c>
      <c r="AA162" s="39">
        <f t="shared" si="22"/>
        <v>4661.054119757503</v>
      </c>
      <c r="AB162" s="39">
        <f t="shared" si="22"/>
        <v>4661.1659002149681</v>
      </c>
      <c r="AC162" s="39">
        <f t="shared" si="22"/>
        <v>4746.152482062219</v>
      </c>
      <c r="AD162" s="39">
        <f t="shared" si="22"/>
        <v>4692.6121142603215</v>
      </c>
      <c r="AE162" s="39">
        <f t="shared" si="22"/>
        <v>4777.1272715749183</v>
      </c>
      <c r="AF162" s="39">
        <f t="shared" si="22"/>
        <v>4847.2766712509483</v>
      </c>
      <c r="AG162" s="39">
        <f t="shared" si="22"/>
        <v>4713.2037660353189</v>
      </c>
      <c r="AH162" s="39">
        <f t="shared" ref="AH162" si="23">SUM(AH157:AH160)</f>
        <v>4510.2925557772724</v>
      </c>
      <c r="AI162" s="167">
        <f>AH162/$AH$163</f>
        <v>0.33360028164448219</v>
      </c>
      <c r="AJ162" s="168">
        <f>AH162/D162-1</f>
        <v>0.22746386963435627</v>
      </c>
      <c r="AK162" s="169">
        <f>AH162/AG162-1</f>
        <v>-4.3051652406858043E-2</v>
      </c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</row>
    <row r="163" spans="1:94" s="2" customFormat="1" ht="18" x14ac:dyDescent="0.35">
      <c r="B163" s="143" t="s">
        <v>78</v>
      </c>
      <c r="C163" s="143" t="s">
        <v>45</v>
      </c>
      <c r="D163" s="144">
        <f>SUM(D157:D161)</f>
        <v>12873.351434158894</v>
      </c>
      <c r="E163" s="144">
        <f t="shared" ref="E163:AG163" si="24">SUM(E157:E161)</f>
        <v>12665.841884642105</v>
      </c>
      <c r="F163" s="144">
        <f t="shared" si="24"/>
        <v>12567.210125379856</v>
      </c>
      <c r="G163" s="144">
        <f t="shared" si="24"/>
        <v>12640.084183599032</v>
      </c>
      <c r="H163" s="144">
        <f t="shared" si="24"/>
        <v>12562.014819642038</v>
      </c>
      <c r="I163" s="144">
        <f t="shared" si="24"/>
        <v>12681.295233259962</v>
      </c>
      <c r="J163" s="144">
        <f t="shared" si="24"/>
        <v>12736.156693258517</v>
      </c>
      <c r="K163" s="144">
        <f t="shared" si="24"/>
        <v>12902.083470907946</v>
      </c>
      <c r="L163" s="144">
        <f t="shared" si="24"/>
        <v>13049.150135221371</v>
      </c>
      <c r="M163" s="144">
        <f t="shared" si="24"/>
        <v>13279.160372701634</v>
      </c>
      <c r="N163" s="144">
        <f t="shared" si="24"/>
        <v>13313.541281762722</v>
      </c>
      <c r="O163" s="144">
        <f t="shared" si="24"/>
        <v>13217.948546525378</v>
      </c>
      <c r="P163" s="144">
        <f t="shared" si="24"/>
        <v>13329.468755333808</v>
      </c>
      <c r="Q163" s="144">
        <f t="shared" si="24"/>
        <v>13293.555586959308</v>
      </c>
      <c r="R163" s="144">
        <f t="shared" si="24"/>
        <v>13398.480698876547</v>
      </c>
      <c r="S163" s="144">
        <f t="shared" si="24"/>
        <v>13250.943555508673</v>
      </c>
      <c r="T163" s="144">
        <f t="shared" si="24"/>
        <v>13902.048989926945</v>
      </c>
      <c r="U163" s="144">
        <f t="shared" si="24"/>
        <v>14107.418881653288</v>
      </c>
      <c r="V163" s="144">
        <f t="shared" si="24"/>
        <v>14541.293668562452</v>
      </c>
      <c r="W163" s="144">
        <f t="shared" si="24"/>
        <v>14202.024009177851</v>
      </c>
      <c r="X163" s="144">
        <f t="shared" si="24"/>
        <v>14061.032938878892</v>
      </c>
      <c r="Y163" s="144">
        <f t="shared" si="24"/>
        <v>13816.757588979288</v>
      </c>
      <c r="Z163" s="144">
        <f t="shared" si="24"/>
        <v>13817.722381215626</v>
      </c>
      <c r="AA163" s="144">
        <f t="shared" si="24"/>
        <v>13811.325679535814</v>
      </c>
      <c r="AB163" s="144">
        <f t="shared" si="24"/>
        <v>13791.138543419569</v>
      </c>
      <c r="AC163" s="144">
        <f t="shared" si="24"/>
        <v>13853.262596465629</v>
      </c>
      <c r="AD163" s="144">
        <f t="shared" si="24"/>
        <v>13772.604920073944</v>
      </c>
      <c r="AE163" s="144">
        <f t="shared" si="24"/>
        <v>13817.576569938496</v>
      </c>
      <c r="AF163" s="144">
        <f t="shared" si="24"/>
        <v>13862.752655905111</v>
      </c>
      <c r="AG163" s="144">
        <f t="shared" si="24"/>
        <v>13733.321823046073</v>
      </c>
      <c r="AH163" s="144">
        <f t="shared" ref="AH163" si="25">SUM(AH157:AH161)</f>
        <v>13520.050203626301</v>
      </c>
      <c r="AI163" s="103">
        <f>AH163/$AH$163</f>
        <v>1</v>
      </c>
      <c r="AJ163" s="104">
        <f>AH163/D163-1</f>
        <v>5.0235462985296797E-2</v>
      </c>
      <c r="AK163" s="101">
        <f>AH163/AG163-1</f>
        <v>-1.5529499866658525E-2</v>
      </c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</row>
    <row r="164" spans="1:94" x14ac:dyDescent="0.25">
      <c r="B164" s="68" t="s">
        <v>41</v>
      </c>
      <c r="C164" s="69"/>
      <c r="D164" s="67">
        <v>1.0000000001244924</v>
      </c>
      <c r="E164" s="67">
        <v>1.0000000001264033</v>
      </c>
      <c r="F164" s="67">
        <v>1.0000000001233134</v>
      </c>
      <c r="G164" s="67">
        <v>1.0000000001219322</v>
      </c>
      <c r="H164" s="67">
        <v>1.0000000001087961</v>
      </c>
      <c r="I164" s="67">
        <v>1.0000000001248759</v>
      </c>
      <c r="J164" s="67">
        <v>1.000000000119027</v>
      </c>
      <c r="K164" s="67">
        <v>1.0000000001982847</v>
      </c>
      <c r="L164" s="67">
        <v>1.0000000001489682</v>
      </c>
      <c r="M164" s="67">
        <v>1.0000000001545537</v>
      </c>
      <c r="N164" s="67">
        <v>1.0000000001551559</v>
      </c>
      <c r="O164" s="67">
        <v>1.0000000002239848</v>
      </c>
      <c r="P164" s="67">
        <v>1.0000000001875453</v>
      </c>
      <c r="Q164" s="67">
        <v>1.0000000002101763</v>
      </c>
      <c r="R164" s="67">
        <v>1.0000000001811071</v>
      </c>
      <c r="S164" s="67">
        <v>1.000000000220707</v>
      </c>
      <c r="T164" s="67">
        <v>1.000000000109049</v>
      </c>
      <c r="U164" s="67">
        <v>1.0000000003023783</v>
      </c>
      <c r="V164" s="67">
        <v>1.0000000003321019</v>
      </c>
      <c r="W164" s="67">
        <v>1.0000000002552389</v>
      </c>
      <c r="X164" s="67">
        <v>1.0000000002224905</v>
      </c>
      <c r="Y164" s="67">
        <v>1.0000000002183567</v>
      </c>
      <c r="Z164" s="67">
        <v>1.0000000002851797</v>
      </c>
      <c r="AA164" s="67">
        <v>1.0000000003300629</v>
      </c>
      <c r="AB164" s="67">
        <v>1.0000000002823242</v>
      </c>
      <c r="AC164" s="67">
        <v>1.0000000027869465</v>
      </c>
      <c r="AD164" s="67">
        <v>1.0000000002799996</v>
      </c>
      <c r="AE164" s="94">
        <v>1.0000000002801199</v>
      </c>
      <c r="AF164" s="94">
        <v>1.0000000002862495</v>
      </c>
      <c r="AG164" s="94">
        <v>1.0000000391769805</v>
      </c>
      <c r="AH164" s="94">
        <v>1.0000000763938399</v>
      </c>
      <c r="AI164" s="81"/>
      <c r="AJ164" s="81"/>
      <c r="AK164" s="81"/>
    </row>
    <row r="165" spans="1:94" x14ac:dyDescent="0.25">
      <c r="AK165" s="81"/>
    </row>
    <row r="166" spans="1:94" x14ac:dyDescent="0.25">
      <c r="AK166" s="81"/>
    </row>
    <row r="167" spans="1:94" x14ac:dyDescent="0.25">
      <c r="AK167" s="81"/>
    </row>
    <row r="168" spans="1:94" x14ac:dyDescent="0.25">
      <c r="AK168" s="81"/>
    </row>
    <row r="169" spans="1:94" x14ac:dyDescent="0.25">
      <c r="AK169" s="81"/>
    </row>
    <row r="170" spans="1:94" x14ac:dyDescent="0.25">
      <c r="AK170" s="81"/>
    </row>
    <row r="171" spans="1:94" x14ac:dyDescent="0.25">
      <c r="AK171" s="81"/>
    </row>
    <row r="172" spans="1:94" x14ac:dyDescent="0.25">
      <c r="AK172" s="81"/>
    </row>
    <row r="173" spans="1:94" x14ac:dyDescent="0.25">
      <c r="AK173" s="81"/>
    </row>
    <row r="174" spans="1:94" x14ac:dyDescent="0.25">
      <c r="AK174" s="81"/>
    </row>
    <row r="175" spans="1:94" x14ac:dyDescent="0.25">
      <c r="AK175" s="81"/>
    </row>
    <row r="176" spans="1:94" x14ac:dyDescent="0.25">
      <c r="Q176" s="2"/>
      <c r="AK176" s="81"/>
    </row>
    <row r="177" spans="1:94" x14ac:dyDescent="0.25">
      <c r="AK177" s="81"/>
    </row>
    <row r="178" spans="1:94" x14ac:dyDescent="0.25">
      <c r="AK178" s="81"/>
    </row>
    <row r="179" spans="1:94" x14ac:dyDescent="0.25">
      <c r="AK179" s="81"/>
    </row>
    <row r="180" spans="1:94" x14ac:dyDescent="0.25">
      <c r="AK180" s="81"/>
    </row>
    <row r="181" spans="1:94" x14ac:dyDescent="0.25">
      <c r="AK181" s="81"/>
    </row>
    <row r="182" spans="1:94" x14ac:dyDescent="0.25">
      <c r="AK182" s="81"/>
    </row>
    <row r="183" spans="1:94" x14ac:dyDescent="0.25">
      <c r="AK183" s="81"/>
    </row>
    <row r="184" spans="1:94" x14ac:dyDescent="0.25">
      <c r="AK184" s="81"/>
    </row>
    <row r="185" spans="1:94" x14ac:dyDescent="0.25">
      <c r="AK185" s="81"/>
    </row>
    <row r="186" spans="1:94" s="2" customFormat="1" ht="30" x14ac:dyDescent="0.25">
      <c r="B186" s="145" t="s">
        <v>46</v>
      </c>
      <c r="C186" s="146" t="s">
        <v>31</v>
      </c>
      <c r="D186" s="145">
        <v>1990</v>
      </c>
      <c r="E186" s="41">
        <v>1991</v>
      </c>
      <c r="F186" s="41">
        <v>1992</v>
      </c>
      <c r="G186" s="41">
        <v>1993</v>
      </c>
      <c r="H186" s="41">
        <v>1994</v>
      </c>
      <c r="I186" s="41">
        <v>1995</v>
      </c>
      <c r="J186" s="41">
        <v>1996</v>
      </c>
      <c r="K186" s="41">
        <v>1997</v>
      </c>
      <c r="L186" s="41">
        <v>1998</v>
      </c>
      <c r="M186" s="41">
        <v>1999</v>
      </c>
      <c r="N186" s="41">
        <v>2000</v>
      </c>
      <c r="O186" s="41">
        <v>2001</v>
      </c>
      <c r="P186" s="41">
        <v>2002</v>
      </c>
      <c r="Q186" s="41">
        <v>2003</v>
      </c>
      <c r="R186" s="41">
        <v>2004</v>
      </c>
      <c r="S186" s="41">
        <v>2005</v>
      </c>
      <c r="T186" s="41">
        <v>2006</v>
      </c>
      <c r="U186" s="41">
        <v>2007</v>
      </c>
      <c r="V186" s="41">
        <v>2008</v>
      </c>
      <c r="W186" s="41">
        <v>2009</v>
      </c>
      <c r="X186" s="41">
        <v>2010</v>
      </c>
      <c r="Y186" s="41">
        <v>2011</v>
      </c>
      <c r="Z186" s="41">
        <v>2012</v>
      </c>
      <c r="AA186" s="41">
        <v>2013</v>
      </c>
      <c r="AB186" s="41">
        <v>2014</v>
      </c>
      <c r="AC186" s="41">
        <v>2015</v>
      </c>
      <c r="AD186" s="41">
        <v>2016</v>
      </c>
      <c r="AE186" s="41">
        <v>2017</v>
      </c>
      <c r="AF186" s="41">
        <v>2018</v>
      </c>
      <c r="AG186" s="41">
        <v>2019</v>
      </c>
      <c r="AH186" s="41">
        <v>2020</v>
      </c>
      <c r="AI186" s="98" t="s">
        <v>111</v>
      </c>
      <c r="AJ186" s="99" t="s">
        <v>56</v>
      </c>
      <c r="AK186" s="110" t="s">
        <v>57</v>
      </c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</row>
    <row r="187" spans="1:94" ht="18" x14ac:dyDescent="0.35">
      <c r="A187" s="159" t="s">
        <v>117</v>
      </c>
      <c r="B187" s="147" t="s">
        <v>21</v>
      </c>
      <c r="C187" s="148" t="s">
        <v>44</v>
      </c>
      <c r="D187" s="84">
        <v>-29.936733393875691</v>
      </c>
      <c r="E187" s="84">
        <v>-31.267263543764972</v>
      </c>
      <c r="F187" s="84">
        <v>-35.793618517038297</v>
      </c>
      <c r="G187" s="84">
        <v>-40.928221386826273</v>
      </c>
      <c r="H187" s="84">
        <v>-43.760782439866254</v>
      </c>
      <c r="I187" s="84">
        <v>-53.467049969558488</v>
      </c>
      <c r="J187" s="84">
        <v>-57.524169320503518</v>
      </c>
      <c r="K187" s="84">
        <v>-64.402312855315614</v>
      </c>
      <c r="L187" s="84">
        <v>-72.779970752940045</v>
      </c>
      <c r="M187" s="84">
        <v>-79.040823576132354</v>
      </c>
      <c r="N187" s="84">
        <v>-89.249377213161793</v>
      </c>
      <c r="O187" s="84">
        <v>-94.678180646015832</v>
      </c>
      <c r="P187" s="84">
        <v>-103.60026662514184</v>
      </c>
      <c r="Q187" s="84">
        <v>-114.24767336676655</v>
      </c>
      <c r="R187" s="84">
        <v>-120.27035150413303</v>
      </c>
      <c r="S187" s="84">
        <v>-139.67103763201669</v>
      </c>
      <c r="T187" s="84">
        <v>-145.88461710909425</v>
      </c>
      <c r="U187" s="84">
        <v>-254.01708895272267</v>
      </c>
      <c r="V187" s="84">
        <v>-258.10023901662595</v>
      </c>
      <c r="W187" s="84">
        <v>-271.51081707928188</v>
      </c>
      <c r="X187" s="84">
        <v>-294.86513036607511</v>
      </c>
      <c r="Y187" s="84">
        <v>-321.95708566625927</v>
      </c>
      <c r="Z187" s="84">
        <v>-332.5619954183565</v>
      </c>
      <c r="AA187" s="84">
        <v>-351.29522432020934</v>
      </c>
      <c r="AB187" s="84">
        <v>-375.18625952360981</v>
      </c>
      <c r="AC187" s="84">
        <v>-399.58435701633886</v>
      </c>
      <c r="AD187" s="84">
        <v>-422.96641198614242</v>
      </c>
      <c r="AE187" s="84">
        <v>-461.36234821777941</v>
      </c>
      <c r="AF187" s="84">
        <v>-489.40124517960277</v>
      </c>
      <c r="AG187" s="84">
        <v>-490.00450158853818</v>
      </c>
      <c r="AH187" s="84">
        <v>-510.19323381336454</v>
      </c>
      <c r="AI187" s="82">
        <f>AH187/$AH$194</f>
        <v>-5.6626743332565344E-2</v>
      </c>
      <c r="AJ187" s="83">
        <f>AH187/D187-1</f>
        <v>16.04238158187751</v>
      </c>
      <c r="AK187" s="91">
        <f>AH187/AG187-1</f>
        <v>4.1201115825215462E-2</v>
      </c>
    </row>
    <row r="188" spans="1:94" ht="18" x14ac:dyDescent="0.35">
      <c r="A188" s="159" t="s">
        <v>118</v>
      </c>
      <c r="B188" s="147" t="s">
        <v>22</v>
      </c>
      <c r="C188" s="149" t="s">
        <v>44</v>
      </c>
      <c r="D188" s="84">
        <v>1979.2346484112993</v>
      </c>
      <c r="E188" s="84">
        <v>1979.2811064246982</v>
      </c>
      <c r="F188" s="84">
        <v>1978.710929305427</v>
      </c>
      <c r="G188" s="84">
        <v>1978.164999450901</v>
      </c>
      <c r="H188" s="84">
        <v>1977.6297343003657</v>
      </c>
      <c r="I188" s="84">
        <v>1977.0800140652796</v>
      </c>
      <c r="J188" s="84">
        <v>1976.5116568139022</v>
      </c>
      <c r="K188" s="84">
        <v>1975.9744917811367</v>
      </c>
      <c r="L188" s="84">
        <v>1975.428016164471</v>
      </c>
      <c r="M188" s="84">
        <v>1974.9285541633633</v>
      </c>
      <c r="N188" s="84">
        <v>1974.4093664735058</v>
      </c>
      <c r="O188" s="84">
        <v>1973.942416559647</v>
      </c>
      <c r="P188" s="84">
        <v>1973.4816465672536</v>
      </c>
      <c r="Q188" s="84">
        <v>1973.022618000869</v>
      </c>
      <c r="R188" s="84">
        <v>1972.5333739787318</v>
      </c>
      <c r="S188" s="84">
        <v>1972.0990388193973</v>
      </c>
      <c r="T188" s="84">
        <v>1971.718440660065</v>
      </c>
      <c r="U188" s="84">
        <v>1971.2925637183953</v>
      </c>
      <c r="V188" s="84">
        <v>1970.9194089495722</v>
      </c>
      <c r="W188" s="84">
        <v>1970.5712731855313</v>
      </c>
      <c r="X188" s="84">
        <v>1970.2286631715006</v>
      </c>
      <c r="Y188" s="84">
        <v>1969.884333503127</v>
      </c>
      <c r="Z188" s="84">
        <v>1969.5382894218058</v>
      </c>
      <c r="AA188" s="84">
        <v>1969.1905361450044</v>
      </c>
      <c r="AB188" s="84">
        <v>1968.8410788664089</v>
      </c>
      <c r="AC188" s="84">
        <v>1968.5956327560684</v>
      </c>
      <c r="AD188" s="84">
        <v>1967.9233062938742</v>
      </c>
      <c r="AE188" s="84">
        <v>1967.7825346030279</v>
      </c>
      <c r="AF188" s="84">
        <v>1967.4263127835247</v>
      </c>
      <c r="AG188" s="84">
        <v>1967.0684125789539</v>
      </c>
      <c r="AH188" s="84">
        <v>1966.756368697289</v>
      </c>
      <c r="AI188" s="82">
        <f t="shared" ref="AI188:AI193" si="26">AH188/$AH$194</f>
        <v>0.21829181711306392</v>
      </c>
      <c r="AJ188" s="83">
        <f t="shared" ref="AJ188:AJ191" si="27">AH188/D188-1</f>
        <v>-6.3045984588165904E-3</v>
      </c>
      <c r="AK188" s="92">
        <f t="shared" ref="AK188:AK191" si="28">AH188/AG188-1</f>
        <v>-1.5863397514270794E-4</v>
      </c>
    </row>
    <row r="189" spans="1:94" ht="18" x14ac:dyDescent="0.35">
      <c r="A189" s="159" t="s">
        <v>119</v>
      </c>
      <c r="B189" s="147" t="s">
        <v>23</v>
      </c>
      <c r="C189" s="149" t="s">
        <v>44</v>
      </c>
      <c r="D189" s="84">
        <v>5375.4992366438191</v>
      </c>
      <c r="E189" s="84">
        <v>5374.6986323100327</v>
      </c>
      <c r="F189" s="84">
        <v>5372.2584073595945</v>
      </c>
      <c r="G189" s="84">
        <v>5371.473315367356</v>
      </c>
      <c r="H189" s="84">
        <v>5371.0520936264857</v>
      </c>
      <c r="I189" s="84">
        <v>5372.0874172347412</v>
      </c>
      <c r="J189" s="84">
        <v>5372.1215085059075</v>
      </c>
      <c r="K189" s="84">
        <v>5380.3005454727336</v>
      </c>
      <c r="L189" s="84">
        <v>5395.2703704959949</v>
      </c>
      <c r="M189" s="84">
        <v>5414.6710659708051</v>
      </c>
      <c r="N189" s="84">
        <v>5446.3168865743828</v>
      </c>
      <c r="O189" s="84">
        <v>5468.3764112133531</v>
      </c>
      <c r="P189" s="84">
        <v>5503.5464493355921</v>
      </c>
      <c r="Q189" s="84">
        <v>5518.4660854189697</v>
      </c>
      <c r="R189" s="84">
        <v>5530.4912148015583</v>
      </c>
      <c r="S189" s="84">
        <v>5556.5534441026648</v>
      </c>
      <c r="T189" s="84">
        <v>5632.2409764840022</v>
      </c>
      <c r="U189" s="84">
        <v>5655.7742532633483</v>
      </c>
      <c r="V189" s="84">
        <v>5708.3875672585928</v>
      </c>
      <c r="W189" s="84">
        <v>5714.9879391051636</v>
      </c>
      <c r="X189" s="84">
        <v>5718.1908514427369</v>
      </c>
      <c r="Y189" s="84">
        <v>5721.3642793137724</v>
      </c>
      <c r="Z189" s="84">
        <v>5728.3915913098999</v>
      </c>
      <c r="AA189" s="84">
        <v>5734.9963656999207</v>
      </c>
      <c r="AB189" s="84">
        <v>5740.2933406807624</v>
      </c>
      <c r="AC189" s="84">
        <v>5743.7997939984589</v>
      </c>
      <c r="AD189" s="84">
        <v>5742.3738903112508</v>
      </c>
      <c r="AE189" s="84">
        <v>5743.0886411443807</v>
      </c>
      <c r="AF189" s="84">
        <v>5748.3767431528877</v>
      </c>
      <c r="AG189" s="84">
        <v>5755.7335806289766</v>
      </c>
      <c r="AH189" s="84">
        <v>5766.0138188730944</v>
      </c>
      <c r="AI189" s="82">
        <f t="shared" si="26"/>
        <v>0.63997435272297931</v>
      </c>
      <c r="AJ189" s="83">
        <f t="shared" si="27"/>
        <v>7.2647128208521927E-2</v>
      </c>
      <c r="AK189" s="92">
        <f t="shared" si="28"/>
        <v>1.7860865344281329E-3</v>
      </c>
    </row>
    <row r="190" spans="1:94" ht="18" x14ac:dyDescent="0.35">
      <c r="A190" s="159" t="s">
        <v>120</v>
      </c>
      <c r="B190" s="147" t="s">
        <v>24</v>
      </c>
      <c r="C190" s="149" t="s">
        <v>44</v>
      </c>
      <c r="D190" s="84">
        <v>1852.2376029387904</v>
      </c>
      <c r="E190" s="84">
        <v>1861.4504751957743</v>
      </c>
      <c r="F190" s="84">
        <v>1860.8072609648325</v>
      </c>
      <c r="G190" s="84">
        <v>1860.1786267338907</v>
      </c>
      <c r="H190" s="84">
        <v>1859.1076782368932</v>
      </c>
      <c r="I190" s="84">
        <v>1857.5922628880344</v>
      </c>
      <c r="J190" s="84">
        <v>1859.6519872000329</v>
      </c>
      <c r="K190" s="84">
        <v>1857.2603925301664</v>
      </c>
      <c r="L190" s="84">
        <v>1853.9121183578898</v>
      </c>
      <c r="M190" s="84">
        <v>1849.8579152312011</v>
      </c>
      <c r="N190" s="84">
        <v>1844.3755825983101</v>
      </c>
      <c r="O190" s="84">
        <v>1840.9675773728625</v>
      </c>
      <c r="P190" s="84">
        <v>1836.0022403572582</v>
      </c>
      <c r="Q190" s="84">
        <v>1832.9431009342914</v>
      </c>
      <c r="R190" s="84">
        <v>1829.6427692273699</v>
      </c>
      <c r="S190" s="84">
        <v>1825.0081380142465</v>
      </c>
      <c r="T190" s="84">
        <v>1818.9978562797544</v>
      </c>
      <c r="U190" s="84">
        <v>1809.5084558509009</v>
      </c>
      <c r="V190" s="84">
        <v>1801.9453997352969</v>
      </c>
      <c r="W190" s="84">
        <v>1800.5869662545208</v>
      </c>
      <c r="X190" s="84">
        <v>1798.904746838469</v>
      </c>
      <c r="Y190" s="84">
        <v>1797.2673318795887</v>
      </c>
      <c r="Z190" s="84">
        <v>1795.5082796921217</v>
      </c>
      <c r="AA190" s="84">
        <v>1793.7861908379891</v>
      </c>
      <c r="AB190" s="84">
        <v>1792.3744787762851</v>
      </c>
      <c r="AC190" s="84">
        <v>1790.6892143879461</v>
      </c>
      <c r="AD190" s="84">
        <v>1788.977116573373</v>
      </c>
      <c r="AE190" s="84">
        <v>1787.3184994677031</v>
      </c>
      <c r="AF190" s="84">
        <v>1785.4999189400394</v>
      </c>
      <c r="AG190" s="84">
        <v>1783.6717551233728</v>
      </c>
      <c r="AH190" s="84">
        <v>1783.3785884360984</v>
      </c>
      <c r="AI190" s="82">
        <f t="shared" si="26"/>
        <v>0.19793857483634519</v>
      </c>
      <c r="AJ190" s="83">
        <f t="shared" si="27"/>
        <v>-3.7176123837157293E-2</v>
      </c>
      <c r="AK190" s="92">
        <f t="shared" si="28"/>
        <v>-1.6436134419484105E-4</v>
      </c>
    </row>
    <row r="191" spans="1:94" ht="18" x14ac:dyDescent="0.35">
      <c r="A191" s="159" t="s">
        <v>121</v>
      </c>
      <c r="B191" s="147" t="s">
        <v>25</v>
      </c>
      <c r="C191" s="149" t="s">
        <v>44</v>
      </c>
      <c r="D191" s="84">
        <v>21.835770299330552</v>
      </c>
      <c r="E191" s="84">
        <v>21.827266329084281</v>
      </c>
      <c r="F191" s="84">
        <v>21.827266329084281</v>
      </c>
      <c r="G191" s="84">
        <v>21.827266329084281</v>
      </c>
      <c r="H191" s="84">
        <v>21.827266329084281</v>
      </c>
      <c r="I191" s="84">
        <v>21.827266329084281</v>
      </c>
      <c r="J191" s="84">
        <v>21.827266329084281</v>
      </c>
      <c r="K191" s="84">
        <v>21.827266329084281</v>
      </c>
      <c r="L191" s="84">
        <v>21.827266329084281</v>
      </c>
      <c r="M191" s="84">
        <v>21.82155565043573</v>
      </c>
      <c r="N191" s="84">
        <v>18.207144161001271</v>
      </c>
      <c r="O191" s="84">
        <v>18.2011079451966</v>
      </c>
      <c r="P191" s="84">
        <v>18.2011079451966</v>
      </c>
      <c r="Q191" s="84">
        <v>18.2011079451966</v>
      </c>
      <c r="R191" s="84">
        <v>18.094390762065</v>
      </c>
      <c r="S191" s="84">
        <v>18.115715829020168</v>
      </c>
      <c r="T191" s="84">
        <v>18.894287785105021</v>
      </c>
      <c r="U191" s="84">
        <v>18.15836596293062</v>
      </c>
      <c r="V191" s="84">
        <v>18.286408213017392</v>
      </c>
      <c r="W191" s="84">
        <v>18.281443055442072</v>
      </c>
      <c r="X191" s="84">
        <v>3.6824377301673197</v>
      </c>
      <c r="Y191" s="84">
        <v>3.69225151934342</v>
      </c>
      <c r="Z191" s="84">
        <v>3.7115526420353397</v>
      </c>
      <c r="AA191" s="84">
        <v>3.6602344477597799</v>
      </c>
      <c r="AB191" s="84">
        <v>3.7152425686349599</v>
      </c>
      <c r="AC191" s="84">
        <v>3.7311984073186597</v>
      </c>
      <c r="AD191" s="84">
        <v>3.7231495542047099</v>
      </c>
      <c r="AE191" s="84">
        <v>3.71446128474425</v>
      </c>
      <c r="AF191" s="84">
        <v>3.7244673851332202</v>
      </c>
      <c r="AG191" s="84">
        <v>3.7259063863090001</v>
      </c>
      <c r="AH191" s="84">
        <v>3.8417836103372403</v>
      </c>
      <c r="AI191" s="82">
        <f t="shared" si="26"/>
        <v>4.2640254716001379E-4</v>
      </c>
      <c r="AJ191" s="83">
        <f t="shared" si="27"/>
        <v>-0.82406008317210488</v>
      </c>
      <c r="AK191" s="92">
        <f t="shared" si="28"/>
        <v>3.1100412091413787E-2</v>
      </c>
    </row>
    <row r="192" spans="1:94" ht="18" x14ac:dyDescent="0.35">
      <c r="A192" s="159" t="s">
        <v>122</v>
      </c>
      <c r="B192" s="147" t="s">
        <v>37</v>
      </c>
      <c r="C192" s="149" t="s">
        <v>44</v>
      </c>
      <c r="D192" s="84">
        <v>0</v>
      </c>
      <c r="E192" s="84">
        <v>0</v>
      </c>
      <c r="F192" s="84">
        <v>0</v>
      </c>
      <c r="G192" s="84">
        <v>0</v>
      </c>
      <c r="H192" s="84">
        <v>0</v>
      </c>
      <c r="I192" s="84">
        <v>0</v>
      </c>
      <c r="J192" s="84">
        <v>0</v>
      </c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4">
        <v>1.260667456475E-2</v>
      </c>
      <c r="U192" s="84">
        <v>0</v>
      </c>
      <c r="V192" s="84">
        <v>4.4553709309299999E-3</v>
      </c>
      <c r="W192" s="84">
        <v>5.0629215004000005E-4</v>
      </c>
      <c r="X192" s="84">
        <v>0</v>
      </c>
      <c r="Y192" s="84">
        <v>0</v>
      </c>
      <c r="Z192" s="84">
        <v>2.0251685947E-4</v>
      </c>
      <c r="AA192" s="84">
        <v>0</v>
      </c>
      <c r="AB192" s="84">
        <v>0</v>
      </c>
      <c r="AC192" s="84">
        <v>2.7846068311800001E-3</v>
      </c>
      <c r="AD192" s="84">
        <v>0</v>
      </c>
      <c r="AE192" s="84">
        <v>1.87328095922E-3</v>
      </c>
      <c r="AF192" s="84">
        <v>0</v>
      </c>
      <c r="AG192" s="84">
        <v>0</v>
      </c>
      <c r="AH192" s="84">
        <v>9.8726969515999991E-4</v>
      </c>
      <c r="AI192" s="82">
        <f t="shared" si="26"/>
        <v>1.0957783036436044E-7</v>
      </c>
      <c r="AJ192" s="83"/>
      <c r="AK192" s="92"/>
    </row>
    <row r="193" spans="1:37" ht="18" x14ac:dyDescent="0.35">
      <c r="A193" s="159" t="s">
        <v>123</v>
      </c>
      <c r="B193" s="147" t="s">
        <v>26</v>
      </c>
      <c r="C193" s="150" t="s">
        <v>44</v>
      </c>
      <c r="D193" s="84">
        <v>0</v>
      </c>
      <c r="E193" s="84">
        <v>0</v>
      </c>
      <c r="F193" s="84">
        <v>0</v>
      </c>
      <c r="G193" s="84">
        <v>0</v>
      </c>
      <c r="H193" s="84">
        <v>0</v>
      </c>
      <c r="I193" s="84">
        <v>0</v>
      </c>
      <c r="J193" s="84">
        <v>0</v>
      </c>
      <c r="K193" s="84">
        <v>5.1879785421000003E-4</v>
      </c>
      <c r="L193" s="84">
        <v>-7.2899714048400002E-3</v>
      </c>
      <c r="M193" s="84">
        <v>3.4118470721400001E-3</v>
      </c>
      <c r="N193" s="84">
        <v>4.3501897029E-4</v>
      </c>
      <c r="O193" s="84">
        <v>3.1701310118699999E-3</v>
      </c>
      <c r="P193" s="84">
        <v>2.2765598586700002E-3</v>
      </c>
      <c r="Q193" s="84">
        <v>-1.1768500439700001E-3</v>
      </c>
      <c r="R193" s="84">
        <v>4.2590022112000002E-4</v>
      </c>
      <c r="S193" s="84">
        <v>-2.4757687655999999E-4</v>
      </c>
      <c r="T193" s="84">
        <v>3.0829052255900002E-3</v>
      </c>
      <c r="U193" s="84">
        <v>2.6067479256699998E-3</v>
      </c>
      <c r="V193" s="84">
        <v>-1.4903911981870001E-2</v>
      </c>
      <c r="W193" s="84">
        <v>-9.6232144524799994E-3</v>
      </c>
      <c r="X193" s="84">
        <v>-3.0219679527930001E-2</v>
      </c>
      <c r="Y193" s="84">
        <v>-3.2620154588120003E-2</v>
      </c>
      <c r="Z193" s="84">
        <v>-6.0580887780179997E-2</v>
      </c>
      <c r="AA193" s="84">
        <v>-6.65430321533E-2</v>
      </c>
      <c r="AB193" s="84">
        <v>-6.5238163880020003E-2</v>
      </c>
      <c r="AC193" s="84">
        <v>-0.12415273687563</v>
      </c>
      <c r="AD193" s="84">
        <v>-3.8244932939009997E-2</v>
      </c>
      <c r="AE193" s="84">
        <v>-9.436319945853E-2</v>
      </c>
      <c r="AF193" s="84">
        <v>-0.15021242781801</v>
      </c>
      <c r="AG193" s="84">
        <v>-7.7096118319270004E-2</v>
      </c>
      <c r="AH193" s="84">
        <v>-4.0665224121660001E-2</v>
      </c>
      <c r="AI193" s="82">
        <f t="shared" si="26"/>
        <v>-4.5134648134923297E-6</v>
      </c>
      <c r="AJ193" s="83"/>
      <c r="AK193" s="93">
        <f>AH193/AG193-1</f>
        <v>-0.47253863089115056</v>
      </c>
    </row>
    <row r="194" spans="1:37" ht="18" x14ac:dyDescent="0.35">
      <c r="B194" s="145" t="s">
        <v>4</v>
      </c>
      <c r="C194" s="143" t="s">
        <v>45</v>
      </c>
      <c r="D194" s="151">
        <f t="shared" ref="D194" si="29">SUM(D187:D193)</f>
        <v>9198.8705248993629</v>
      </c>
      <c r="E194" s="151">
        <f t="shared" ref="E194:AG194" si="30">SUM(E187:E193)</f>
        <v>9205.9902167158252</v>
      </c>
      <c r="F194" s="151">
        <f t="shared" si="30"/>
        <v>9197.8102454419004</v>
      </c>
      <c r="G194" s="151">
        <f t="shared" si="30"/>
        <v>9190.715986494406</v>
      </c>
      <c r="H194" s="151">
        <f t="shared" si="30"/>
        <v>9185.8559900529635</v>
      </c>
      <c r="I194" s="151">
        <f t="shared" si="30"/>
        <v>9175.1199105475807</v>
      </c>
      <c r="J194" s="151">
        <f t="shared" si="30"/>
        <v>9172.5882495284241</v>
      </c>
      <c r="K194" s="151">
        <f t="shared" si="30"/>
        <v>9170.9609020556618</v>
      </c>
      <c r="L194" s="151">
        <f t="shared" si="30"/>
        <v>9173.6505106230943</v>
      </c>
      <c r="M194" s="151">
        <f t="shared" si="30"/>
        <v>9182.2416792867461</v>
      </c>
      <c r="N194" s="151">
        <f t="shared" si="30"/>
        <v>9194.0600376130078</v>
      </c>
      <c r="O194" s="151">
        <f t="shared" si="30"/>
        <v>9206.8125025760564</v>
      </c>
      <c r="P194" s="151">
        <f t="shared" si="30"/>
        <v>9227.6334541400174</v>
      </c>
      <c r="Q194" s="151">
        <f t="shared" si="30"/>
        <v>9228.3840620825158</v>
      </c>
      <c r="R194" s="151">
        <f t="shared" si="30"/>
        <v>9230.4918231658139</v>
      </c>
      <c r="S194" s="151">
        <f t="shared" si="30"/>
        <v>9232.1050515564366</v>
      </c>
      <c r="T194" s="151">
        <f t="shared" si="30"/>
        <v>9295.9826336796232</v>
      </c>
      <c r="U194" s="151">
        <f t="shared" si="30"/>
        <v>9200.7191565907779</v>
      </c>
      <c r="V194" s="151">
        <f t="shared" si="30"/>
        <v>9241.4280965988019</v>
      </c>
      <c r="W194" s="151">
        <f t="shared" si="30"/>
        <v>9232.9076875990722</v>
      </c>
      <c r="X194" s="151">
        <f t="shared" si="30"/>
        <v>9196.1113491372707</v>
      </c>
      <c r="Y194" s="151">
        <f t="shared" si="30"/>
        <v>9170.2184903949837</v>
      </c>
      <c r="Z194" s="151">
        <f t="shared" si="30"/>
        <v>9164.5273392765848</v>
      </c>
      <c r="AA194" s="151">
        <f t="shared" si="30"/>
        <v>9150.2715597783117</v>
      </c>
      <c r="AB194" s="151">
        <f t="shared" si="30"/>
        <v>9129.9726432046009</v>
      </c>
      <c r="AC194" s="151">
        <f t="shared" si="30"/>
        <v>9107.110114403411</v>
      </c>
      <c r="AD194" s="151">
        <f t="shared" si="30"/>
        <v>9079.9928058136229</v>
      </c>
      <c r="AE194" s="151">
        <f t="shared" si="30"/>
        <v>9040.4492983635773</v>
      </c>
      <c r="AF194" s="151">
        <f t="shared" si="30"/>
        <v>9015.4759846541638</v>
      </c>
      <c r="AG194" s="151">
        <f t="shared" si="30"/>
        <v>9020.1180570107554</v>
      </c>
      <c r="AH194" s="151">
        <f t="shared" ref="AH194" si="31">SUM(AH187:AH193)</f>
        <v>9009.7576478490282</v>
      </c>
      <c r="AI194" s="102">
        <f>AH194/$AH$194</f>
        <v>1</v>
      </c>
      <c r="AJ194" s="96">
        <f>AH194/D194-1</f>
        <v>-2.0558271424567454E-2</v>
      </c>
      <c r="AK194" s="101">
        <f>AH194/AG194-1</f>
        <v>-1.1485890867775073E-3</v>
      </c>
    </row>
    <row r="195" spans="1:37" x14ac:dyDescent="0.25">
      <c r="B195" s="152" t="s">
        <v>41</v>
      </c>
      <c r="C195" s="11"/>
      <c r="D195" s="79">
        <v>1</v>
      </c>
      <c r="E195" s="79">
        <v>1</v>
      </c>
      <c r="F195" s="79">
        <v>1</v>
      </c>
      <c r="G195" s="79">
        <v>1</v>
      </c>
      <c r="H195" s="79">
        <v>1.0000000000000002</v>
      </c>
      <c r="I195" s="79">
        <v>1</v>
      </c>
      <c r="J195" s="79">
        <v>1.0000000000000002</v>
      </c>
      <c r="K195" s="79">
        <v>1.0000000000000002</v>
      </c>
      <c r="L195" s="79">
        <v>1</v>
      </c>
      <c r="M195" s="79">
        <v>1.0000000000000002</v>
      </c>
      <c r="N195" s="79">
        <v>1</v>
      </c>
      <c r="O195" s="79">
        <v>1.0000000000000002</v>
      </c>
      <c r="P195" s="79">
        <v>1</v>
      </c>
      <c r="Q195" s="79">
        <v>1</v>
      </c>
      <c r="R195" s="79">
        <v>1.0000000000000002</v>
      </c>
      <c r="S195" s="79">
        <v>1</v>
      </c>
      <c r="T195" s="79">
        <v>1</v>
      </c>
      <c r="U195" s="79">
        <v>1</v>
      </c>
      <c r="V195" s="79">
        <v>1</v>
      </c>
      <c r="W195" s="79">
        <v>0.99999999999999978</v>
      </c>
      <c r="X195" s="79">
        <v>1</v>
      </c>
      <c r="Y195" s="79">
        <v>1</v>
      </c>
      <c r="Z195" s="79">
        <v>0.99999999999999978</v>
      </c>
      <c r="AA195" s="79">
        <v>1</v>
      </c>
      <c r="AB195" s="79">
        <v>1</v>
      </c>
      <c r="AC195" s="79">
        <v>1.0000000000000002</v>
      </c>
      <c r="AD195" s="79">
        <v>1</v>
      </c>
      <c r="AE195" s="79">
        <v>1</v>
      </c>
      <c r="AF195" s="79">
        <v>1</v>
      </c>
      <c r="AG195" s="79">
        <v>1</v>
      </c>
      <c r="AH195" s="79">
        <v>1</v>
      </c>
      <c r="AK195" s="81"/>
    </row>
    <row r="196" spans="1:37" x14ac:dyDescent="0.25">
      <c r="AK196" s="81"/>
    </row>
    <row r="197" spans="1:37" ht="18" x14ac:dyDescent="0.35">
      <c r="B197" s="30" t="s">
        <v>64</v>
      </c>
      <c r="C197" s="140" t="s">
        <v>44</v>
      </c>
      <c r="D197" s="136">
        <f>SUM(D188:D192)</f>
        <v>9228.80725829324</v>
      </c>
      <c r="E197" s="137">
        <f t="shared" ref="E197:AE197" si="32">SUM(E188:E192)</f>
        <v>9237.25748025959</v>
      </c>
      <c r="F197" s="137">
        <f t="shared" si="32"/>
        <v>9233.6038639589387</v>
      </c>
      <c r="G197" s="137">
        <f t="shared" si="32"/>
        <v>9231.6442078812324</v>
      </c>
      <c r="H197" s="137">
        <f t="shared" si="32"/>
        <v>9229.6167724928291</v>
      </c>
      <c r="I197" s="137">
        <f t="shared" si="32"/>
        <v>9228.5869605171392</v>
      </c>
      <c r="J197" s="137">
        <f t="shared" si="32"/>
        <v>9230.1124188489266</v>
      </c>
      <c r="K197" s="137">
        <f t="shared" si="32"/>
        <v>9235.3626961131213</v>
      </c>
      <c r="L197" s="137">
        <f t="shared" si="32"/>
        <v>9246.4377713474405</v>
      </c>
      <c r="M197" s="137">
        <f t="shared" si="32"/>
        <v>9261.2790910158055</v>
      </c>
      <c r="N197" s="137">
        <f t="shared" si="32"/>
        <v>9283.3089798071996</v>
      </c>
      <c r="O197" s="137">
        <f t="shared" si="32"/>
        <v>9301.4875130910605</v>
      </c>
      <c r="P197" s="137">
        <f t="shared" si="32"/>
        <v>9331.2314442053012</v>
      </c>
      <c r="Q197" s="137">
        <f t="shared" si="32"/>
        <v>9342.6329122993266</v>
      </c>
      <c r="R197" s="137">
        <f t="shared" si="32"/>
        <v>9350.7617487697262</v>
      </c>
      <c r="S197" s="137">
        <f t="shared" si="32"/>
        <v>9371.7763367653297</v>
      </c>
      <c r="T197" s="137">
        <f t="shared" si="32"/>
        <v>9441.8641678834938</v>
      </c>
      <c r="U197" s="137">
        <f t="shared" si="32"/>
        <v>9454.7336387955747</v>
      </c>
      <c r="V197" s="137">
        <f t="shared" si="32"/>
        <v>9499.5432395274111</v>
      </c>
      <c r="W197" s="137">
        <f t="shared" si="32"/>
        <v>9504.4281278928083</v>
      </c>
      <c r="X197" s="137">
        <f t="shared" si="32"/>
        <v>9491.0066991828735</v>
      </c>
      <c r="Y197" s="137">
        <f t="shared" si="32"/>
        <v>9492.2081962158318</v>
      </c>
      <c r="Z197" s="137">
        <f t="shared" si="32"/>
        <v>9497.1499155827223</v>
      </c>
      <c r="AA197" s="137">
        <f t="shared" si="32"/>
        <v>9501.6333271306739</v>
      </c>
      <c r="AB197" s="137">
        <f t="shared" si="32"/>
        <v>9505.2241408920909</v>
      </c>
      <c r="AC197" s="137">
        <f t="shared" si="32"/>
        <v>9506.8186241566236</v>
      </c>
      <c r="AD197" s="137">
        <f t="shared" si="32"/>
        <v>9502.9974627327028</v>
      </c>
      <c r="AE197" s="137">
        <f t="shared" si="32"/>
        <v>9501.9060097808142</v>
      </c>
      <c r="AF197" s="137">
        <f t="shared" ref="AF197:AG197" si="33">SUM(AF188:AF192)</f>
        <v>9505.0274422615839</v>
      </c>
      <c r="AG197" s="137">
        <f t="shared" si="33"/>
        <v>9510.1996547176132</v>
      </c>
      <c r="AH197" s="46">
        <f t="shared" ref="AH197" si="34">SUM(AH188:AH192)</f>
        <v>9519.9915468865147</v>
      </c>
      <c r="AI197" s="134">
        <f>AH197/$AH$194</f>
        <v>1.0566312567973788</v>
      </c>
      <c r="AJ197" s="132">
        <f>AH197/D197-1</f>
        <v>3.1551670811155841E-2</v>
      </c>
      <c r="AK197" s="87">
        <f>AH197/AG197-1</f>
        <v>1.0296200421033852E-3</v>
      </c>
    </row>
    <row r="198" spans="1:37" ht="18" x14ac:dyDescent="0.35">
      <c r="B198" s="32" t="s">
        <v>67</v>
      </c>
      <c r="C198" s="141" t="s">
        <v>44</v>
      </c>
      <c r="D198" s="138">
        <f>SUM(D187,D193)</f>
        <v>-29.936733393875691</v>
      </c>
      <c r="E198" s="139">
        <f t="shared" ref="E198:AE198" si="35">SUM(E187,E193)</f>
        <v>-31.267263543764972</v>
      </c>
      <c r="F198" s="139">
        <f t="shared" si="35"/>
        <v>-35.793618517038297</v>
      </c>
      <c r="G198" s="139">
        <f t="shared" si="35"/>
        <v>-40.928221386826273</v>
      </c>
      <c r="H198" s="139">
        <f t="shared" si="35"/>
        <v>-43.760782439866254</v>
      </c>
      <c r="I198" s="139">
        <f t="shared" si="35"/>
        <v>-53.467049969558488</v>
      </c>
      <c r="J198" s="139">
        <f t="shared" si="35"/>
        <v>-57.524169320503518</v>
      </c>
      <c r="K198" s="139">
        <f t="shared" si="35"/>
        <v>-64.401794057461402</v>
      </c>
      <c r="L198" s="139">
        <f t="shared" si="35"/>
        <v>-72.78726072434489</v>
      </c>
      <c r="M198" s="139">
        <f t="shared" si="35"/>
        <v>-79.03741172906021</v>
      </c>
      <c r="N198" s="139">
        <f t="shared" si="35"/>
        <v>-89.2489421941915</v>
      </c>
      <c r="O198" s="139">
        <f t="shared" si="35"/>
        <v>-94.675010515003962</v>
      </c>
      <c r="P198" s="139">
        <f t="shared" si="35"/>
        <v>-103.59799006528317</v>
      </c>
      <c r="Q198" s="139">
        <f t="shared" si="35"/>
        <v>-114.24885021681052</v>
      </c>
      <c r="R198" s="139">
        <f t="shared" si="35"/>
        <v>-120.26992560391191</v>
      </c>
      <c r="S198" s="139">
        <f t="shared" si="35"/>
        <v>-139.67128520889324</v>
      </c>
      <c r="T198" s="139">
        <f t="shared" si="35"/>
        <v>-145.88153420386865</v>
      </c>
      <c r="U198" s="139">
        <f t="shared" si="35"/>
        <v>-254.01448220479699</v>
      </c>
      <c r="V198" s="139">
        <f t="shared" si="35"/>
        <v>-258.11514292860784</v>
      </c>
      <c r="W198" s="139">
        <f t="shared" si="35"/>
        <v>-271.52044029373434</v>
      </c>
      <c r="X198" s="139">
        <f t="shared" si="35"/>
        <v>-294.89535004560304</v>
      </c>
      <c r="Y198" s="139">
        <f t="shared" si="35"/>
        <v>-321.9897058208474</v>
      </c>
      <c r="Z198" s="139">
        <f t="shared" si="35"/>
        <v>-332.62257630613669</v>
      </c>
      <c r="AA198" s="139">
        <f t="shared" si="35"/>
        <v>-351.36176735236262</v>
      </c>
      <c r="AB198" s="139">
        <f t="shared" si="35"/>
        <v>-375.2514976874898</v>
      </c>
      <c r="AC198" s="139">
        <f t="shared" si="35"/>
        <v>-399.70850975321451</v>
      </c>
      <c r="AD198" s="139">
        <f t="shared" si="35"/>
        <v>-423.00465691908141</v>
      </c>
      <c r="AE198" s="139">
        <f t="shared" si="35"/>
        <v>-461.45671141723795</v>
      </c>
      <c r="AF198" s="139">
        <f t="shared" ref="AF198:AG198" si="36">SUM(AF187,AF193)</f>
        <v>-489.55145760742079</v>
      </c>
      <c r="AG198" s="139">
        <f t="shared" si="36"/>
        <v>-490.08159770685745</v>
      </c>
      <c r="AH198" s="45">
        <f t="shared" ref="AH198" si="37">SUM(AH187,AH193)</f>
        <v>-510.2338990374862</v>
      </c>
      <c r="AI198" s="135">
        <f>AH198/$AH$194</f>
        <v>-5.6631256797378834E-2</v>
      </c>
      <c r="AJ198" s="133">
        <f>AH198/D198-1</f>
        <v>16.043739954001371</v>
      </c>
      <c r="AK198" s="128">
        <f>AH198/AG198-1</f>
        <v>4.1120297976752207E-2</v>
      </c>
    </row>
    <row r="199" spans="1:37" x14ac:dyDescent="0.25">
      <c r="AK199" s="81"/>
    </row>
    <row r="200" spans="1:37" x14ac:dyDescent="0.25">
      <c r="AK200" s="81"/>
    </row>
    <row r="201" spans="1:37" x14ac:dyDescent="0.25">
      <c r="AK201" s="81"/>
    </row>
    <row r="202" spans="1:37" x14ac:dyDescent="0.25">
      <c r="AK202" s="81"/>
    </row>
    <row r="203" spans="1:37" x14ac:dyDescent="0.25">
      <c r="R203" s="2"/>
      <c r="AK203" s="81"/>
    </row>
    <row r="204" spans="1:37" x14ac:dyDescent="0.25">
      <c r="AK204" s="81"/>
    </row>
    <row r="205" spans="1:37" x14ac:dyDescent="0.25">
      <c r="AK205" s="81"/>
    </row>
    <row r="206" spans="1:37" x14ac:dyDescent="0.25">
      <c r="AK206" s="81"/>
    </row>
    <row r="207" spans="1:37" x14ac:dyDescent="0.25">
      <c r="AK207" s="81"/>
    </row>
    <row r="208" spans="1:37" x14ac:dyDescent="0.25">
      <c r="AK208" s="81"/>
    </row>
    <row r="209" spans="2:94" x14ac:dyDescent="0.25">
      <c r="AK209" s="81"/>
    </row>
    <row r="210" spans="2:94" x14ac:dyDescent="0.25">
      <c r="AK210" s="81"/>
    </row>
    <row r="211" spans="2:94" x14ac:dyDescent="0.25">
      <c r="AK211" s="81"/>
    </row>
    <row r="212" spans="2:94" x14ac:dyDescent="0.25">
      <c r="AK212" s="81"/>
    </row>
    <row r="213" spans="2:94" x14ac:dyDescent="0.25">
      <c r="AK213" s="81"/>
    </row>
    <row r="214" spans="2:94" x14ac:dyDescent="0.25">
      <c r="AK214" s="81"/>
    </row>
    <row r="215" spans="2:94" x14ac:dyDescent="0.25">
      <c r="AK215" s="81"/>
    </row>
    <row r="216" spans="2:94" x14ac:dyDescent="0.25">
      <c r="AK216" s="81"/>
    </row>
    <row r="217" spans="2:94" x14ac:dyDescent="0.25">
      <c r="AK217" s="81"/>
    </row>
    <row r="218" spans="2:94" s="14" customFormat="1" x14ac:dyDescent="0.25">
      <c r="B218" s="4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81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</row>
    <row r="219" spans="2:94" x14ac:dyDescent="0.25">
      <c r="B219" s="4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81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</row>
    <row r="220" spans="2:94" x14ac:dyDescent="0.25">
      <c r="B220" s="4"/>
      <c r="C220" s="9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9"/>
      <c r="AI220" s="9"/>
      <c r="AJ220" s="9"/>
      <c r="AK220" s="81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</row>
    <row r="221" spans="2:94" s="11" customFormat="1" x14ac:dyDescent="0.25">
      <c r="B221" s="4"/>
      <c r="C221" s="9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F221" s="16"/>
      <c r="AG221" s="16"/>
      <c r="AH221" s="9"/>
      <c r="AI221" s="9"/>
      <c r="AJ221" s="9"/>
      <c r="AK221" s="81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</row>
    <row r="222" spans="2:94" s="11" customFormat="1" x14ac:dyDescent="0.25">
      <c r="B222" s="4"/>
      <c r="C222" s="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9"/>
      <c r="AI222" s="9"/>
      <c r="AJ222" s="9"/>
      <c r="AK222" s="81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</row>
    <row r="223" spans="2:94" s="11" customFormat="1" x14ac:dyDescent="0.25">
      <c r="B223" s="4"/>
      <c r="C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9"/>
      <c r="AI223" s="9"/>
      <c r="AJ223" s="9"/>
      <c r="AK223" s="81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</row>
    <row r="224" spans="2:94" s="11" customFormat="1" x14ac:dyDescent="0.25">
      <c r="B224" s="4"/>
      <c r="C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9"/>
      <c r="AI224" s="9"/>
      <c r="AJ224" s="9"/>
      <c r="AK224" s="81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</row>
    <row r="225" spans="2:94" s="11" customFormat="1" x14ac:dyDescent="0.25">
      <c r="B225" s="4"/>
      <c r="C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9"/>
      <c r="AI225" s="9"/>
      <c r="AJ225" s="9"/>
      <c r="AK225" s="81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</row>
    <row r="226" spans="2:94" x14ac:dyDescent="0.25">
      <c r="B226" s="4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81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</row>
    <row r="227" spans="2:94" x14ac:dyDescent="0.25">
      <c r="B227" s="4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81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</row>
    <row r="228" spans="2:94" x14ac:dyDescent="0.25">
      <c r="B228" s="26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81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</row>
    <row r="229" spans="2:94" x14ac:dyDescent="0.25">
      <c r="B229" s="26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81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</row>
    <row r="230" spans="2:94" x14ac:dyDescent="0.25">
      <c r="B230" s="26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81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</row>
    <row r="231" spans="2:94" x14ac:dyDescent="0.25">
      <c r="B231" s="26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81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</row>
    <row r="232" spans="2:94" x14ac:dyDescent="0.25">
      <c r="B232" s="26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81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</row>
    <row r="233" spans="2:94" x14ac:dyDescent="0.25">
      <c r="B233" s="26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81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</row>
    <row r="234" spans="2:94" s="2" customFormat="1" x14ac:dyDescent="0.25">
      <c r="B234" s="4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81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</row>
    <row r="235" spans="2:94" s="9" customFormat="1" x14ac:dyDescent="0.25">
      <c r="B235" s="4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K235" s="81"/>
      <c r="BH235" s="7"/>
    </row>
    <row r="236" spans="2:94" x14ac:dyDescent="0.25">
      <c r="B236" s="26"/>
      <c r="C236" s="9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9"/>
      <c r="AI236" s="9"/>
      <c r="AJ236" s="9"/>
      <c r="AK236" s="81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</row>
    <row r="237" spans="2:94" x14ac:dyDescent="0.25">
      <c r="B237" s="26"/>
      <c r="C237" s="9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9"/>
      <c r="AI237" s="9"/>
      <c r="AJ237" s="9"/>
      <c r="AK237" s="81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</row>
    <row r="238" spans="2:94" x14ac:dyDescent="0.25">
      <c r="B238" s="26"/>
      <c r="C238" s="9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9"/>
      <c r="AI238" s="9"/>
      <c r="AJ238" s="9"/>
      <c r="AK238" s="81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</row>
    <row r="239" spans="2:94" x14ac:dyDescent="0.25">
      <c r="B239" s="26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81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</row>
    <row r="240" spans="2:94" x14ac:dyDescent="0.25">
      <c r="B240" s="26"/>
      <c r="C240" s="9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9"/>
      <c r="AI240" s="9"/>
      <c r="AJ240" s="9"/>
      <c r="AK240" s="81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</row>
    <row r="241" spans="2:94" x14ac:dyDescent="0.25">
      <c r="B241" s="26"/>
      <c r="C241" s="9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9"/>
      <c r="AI241" s="9"/>
      <c r="AJ241" s="9"/>
      <c r="AK241" s="81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</row>
    <row r="242" spans="2:94" s="2" customFormat="1" x14ac:dyDescent="0.25">
      <c r="B242" s="4"/>
      <c r="C242" s="7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7"/>
      <c r="AI242" s="7"/>
      <c r="AJ242" s="7"/>
      <c r="AK242" s="81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</row>
    <row r="243" spans="2:94" x14ac:dyDescent="0.2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81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</row>
    <row r="244" spans="2:94" s="5" customFormat="1" x14ac:dyDescent="0.25">
      <c r="B244" s="12"/>
      <c r="C244" s="6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20"/>
      <c r="AI244" s="9"/>
      <c r="AJ244" s="9"/>
      <c r="AK244" s="81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</row>
    <row r="245" spans="2:94" s="5" customFormat="1" x14ac:dyDescent="0.25">
      <c r="B245" s="27"/>
      <c r="C245" s="2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20"/>
      <c r="AI245" s="9"/>
      <c r="AJ245" s="9"/>
      <c r="AK245" s="81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</row>
    <row r="246" spans="2:94" s="5" customFormat="1" x14ac:dyDescent="0.25">
      <c r="B246" s="12"/>
      <c r="C246" s="6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20"/>
      <c r="AI246" s="9"/>
      <c r="AJ246" s="9"/>
      <c r="AK246" s="81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</row>
    <row r="247" spans="2:94" s="5" customFormat="1" x14ac:dyDescent="0.25">
      <c r="B247" s="12"/>
      <c r="C247" s="6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0"/>
      <c r="AI247" s="9"/>
      <c r="AJ247" s="9"/>
      <c r="AK247" s="81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</row>
    <row r="248" spans="2:94" x14ac:dyDescent="0.25">
      <c r="B248" s="4"/>
      <c r="C248" s="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9"/>
      <c r="AI248" s="9"/>
      <c r="AJ248" s="9"/>
      <c r="AK248" s="81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</row>
    <row r="249" spans="2:94" x14ac:dyDescent="0.25">
      <c r="B249" s="4"/>
      <c r="C249" s="9"/>
      <c r="D249" s="1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81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</row>
    <row r="250" spans="2:94" x14ac:dyDescent="0.25">
      <c r="B250" s="22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81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</row>
    <row r="251" spans="2:94" x14ac:dyDescent="0.25">
      <c r="B251" s="22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81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</row>
    <row r="252" spans="2:94" x14ac:dyDescent="0.25">
      <c r="B252" s="22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81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</row>
    <row r="253" spans="2:94" x14ac:dyDescent="0.25">
      <c r="B253" s="22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81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</row>
    <row r="254" spans="2:94" s="2" customFormat="1" x14ac:dyDescent="0.25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81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</row>
    <row r="255" spans="2:94" x14ac:dyDescent="0.2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81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</row>
    <row r="256" spans="2:94" x14ac:dyDescent="0.2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81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</row>
    <row r="257" spans="2:94" s="11" customFormat="1" x14ac:dyDescent="0.25">
      <c r="B257" s="7"/>
      <c r="C257" s="9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F257" s="16"/>
      <c r="AG257" s="16"/>
      <c r="AH257" s="9"/>
      <c r="AI257" s="9"/>
      <c r="AJ257" s="9"/>
      <c r="AK257" s="81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</row>
    <row r="258" spans="2:94" s="11" customFormat="1" x14ac:dyDescent="0.25">
      <c r="B258" s="9"/>
      <c r="C258" s="9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F258" s="16"/>
      <c r="AG258" s="16"/>
      <c r="AH258" s="9"/>
      <c r="AI258" s="9"/>
      <c r="AJ258" s="9"/>
      <c r="AK258" s="81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</row>
    <row r="259" spans="2:94" s="11" customFormat="1" x14ac:dyDescent="0.25">
      <c r="B259" s="7"/>
      <c r="C259" s="9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F259" s="16"/>
      <c r="AG259" s="16"/>
      <c r="AH259" s="9"/>
      <c r="AI259" s="9"/>
      <c r="AJ259" s="9"/>
      <c r="AK259" s="81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</row>
    <row r="260" spans="2:94" x14ac:dyDescent="0.2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81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</row>
    <row r="261" spans="2:94" x14ac:dyDescent="0.2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81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</row>
    <row r="262" spans="2:94" x14ac:dyDescent="0.2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81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</row>
    <row r="263" spans="2:94" x14ac:dyDescent="0.2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81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</row>
    <row r="264" spans="2:94" s="11" customFormat="1" x14ac:dyDescent="0.25">
      <c r="B264" s="4"/>
      <c r="C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9"/>
      <c r="AI264" s="9"/>
      <c r="AJ264" s="9"/>
      <c r="AK264" s="81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</row>
    <row r="265" spans="2:94" x14ac:dyDescent="0.25">
      <c r="B265" s="4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81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</row>
    <row r="266" spans="2:94" x14ac:dyDescent="0.25">
      <c r="B266" s="4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81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</row>
    <row r="267" spans="2:94" x14ac:dyDescent="0.25">
      <c r="B267" s="26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81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</row>
    <row r="268" spans="2:94" s="11" customFormat="1" x14ac:dyDescent="0.25">
      <c r="B268" s="26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81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</row>
    <row r="269" spans="2:94" x14ac:dyDescent="0.25">
      <c r="B269" s="26"/>
      <c r="C269" s="9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9"/>
      <c r="AI269" s="9"/>
      <c r="AJ269" s="9"/>
      <c r="AK269" s="81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</row>
    <row r="270" spans="2:94" x14ac:dyDescent="0.25">
      <c r="B270" s="26"/>
      <c r="C270" s="9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9"/>
      <c r="AI270" s="9"/>
      <c r="AJ270" s="9"/>
      <c r="AK270" s="81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</row>
    <row r="271" spans="2:94" x14ac:dyDescent="0.25">
      <c r="B271" s="26"/>
      <c r="C271" s="9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9"/>
      <c r="AI271" s="9"/>
      <c r="AJ271" s="9"/>
      <c r="AK271" s="81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</row>
    <row r="272" spans="2:94" x14ac:dyDescent="0.25">
      <c r="B272" s="26"/>
      <c r="C272" s="9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9"/>
      <c r="AI272" s="9"/>
      <c r="AJ272" s="9"/>
      <c r="AK272" s="81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</row>
    <row r="273" spans="2:94" x14ac:dyDescent="0.25">
      <c r="B273" s="26"/>
      <c r="C273" s="9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9"/>
      <c r="AI273" s="9"/>
      <c r="AJ273" s="9"/>
      <c r="AK273" s="81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</row>
    <row r="274" spans="2:94" x14ac:dyDescent="0.25">
      <c r="B274" s="26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81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</row>
    <row r="275" spans="2:94" x14ac:dyDescent="0.25">
      <c r="B275" s="26"/>
      <c r="C275" s="9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9"/>
      <c r="AI275" s="9"/>
      <c r="AJ275" s="9"/>
      <c r="AK275" s="81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</row>
    <row r="276" spans="2:94" s="2" customFormat="1" x14ac:dyDescent="0.25">
      <c r="B276" s="4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81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</row>
    <row r="277" spans="2:94" s="9" customFormat="1" x14ac:dyDescent="0.25">
      <c r="B277" s="4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K277" s="81"/>
      <c r="BH277" s="7"/>
    </row>
    <row r="278" spans="2:94" x14ac:dyDescent="0.25">
      <c r="B278" s="26"/>
      <c r="C278" s="9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9"/>
      <c r="AI278" s="9"/>
      <c r="AJ278" s="9"/>
      <c r="AK278" s="81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</row>
    <row r="279" spans="2:94" x14ac:dyDescent="0.25">
      <c r="B279" s="26"/>
      <c r="C279" s="9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9"/>
      <c r="AI279" s="9"/>
      <c r="AJ279" s="9"/>
      <c r="AK279" s="81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</row>
    <row r="280" spans="2:94" x14ac:dyDescent="0.25">
      <c r="B280" s="26"/>
      <c r="C280" s="9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9"/>
      <c r="AI280" s="9"/>
      <c r="AJ280" s="9"/>
      <c r="AK280" s="81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</row>
    <row r="281" spans="2:94" x14ac:dyDescent="0.25">
      <c r="B281" s="26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81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</row>
    <row r="282" spans="2:94" x14ac:dyDescent="0.25">
      <c r="B282" s="26"/>
      <c r="C282" s="9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9"/>
      <c r="AI282" s="9"/>
      <c r="AJ282" s="9"/>
      <c r="AK282" s="81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</row>
    <row r="283" spans="2:94" x14ac:dyDescent="0.25">
      <c r="B283" s="26"/>
      <c r="C283" s="9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9"/>
      <c r="AI283" s="9"/>
      <c r="AJ283" s="9"/>
      <c r="AK283" s="81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</row>
    <row r="284" spans="2:94" s="2" customFormat="1" x14ac:dyDescent="0.25">
      <c r="B284" s="4"/>
      <c r="C284" s="7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7"/>
      <c r="AI284" s="7"/>
      <c r="AJ284" s="7"/>
      <c r="AK284" s="81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</row>
    <row r="285" spans="2:94" x14ac:dyDescent="0.2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81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</row>
    <row r="286" spans="2:94" s="5" customFormat="1" x14ac:dyDescent="0.25">
      <c r="B286" s="12"/>
      <c r="C286" s="6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20"/>
      <c r="AI286" s="9"/>
      <c r="AJ286" s="9"/>
      <c r="AK286" s="81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</row>
    <row r="287" spans="2:94" s="5" customFormat="1" x14ac:dyDescent="0.25">
      <c r="B287" s="27"/>
      <c r="C287" s="2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20"/>
      <c r="AI287" s="9"/>
      <c r="AJ287" s="9"/>
      <c r="AK287" s="81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</row>
    <row r="288" spans="2:94" s="5" customFormat="1" x14ac:dyDescent="0.25">
      <c r="B288" s="12"/>
      <c r="C288" s="6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20"/>
      <c r="AI288" s="9"/>
      <c r="AJ288" s="9"/>
      <c r="AK288" s="81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</row>
    <row r="289" spans="2:94" s="5" customFormat="1" x14ac:dyDescent="0.25">
      <c r="B289" s="12"/>
      <c r="C289" s="6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0"/>
      <c r="AI289" s="9"/>
      <c r="AJ289" s="9"/>
      <c r="AK289" s="81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</row>
    <row r="290" spans="2:94" x14ac:dyDescent="0.25">
      <c r="B290" s="4"/>
      <c r="C290" s="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9"/>
      <c r="AI290" s="9"/>
      <c r="AJ290" s="9"/>
      <c r="AK290" s="81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</row>
    <row r="291" spans="2:94" x14ac:dyDescent="0.25">
      <c r="B291" s="4"/>
      <c r="C291" s="9"/>
      <c r="D291" s="1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81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</row>
    <row r="292" spans="2:94" x14ac:dyDescent="0.25">
      <c r="B292" s="22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</row>
    <row r="293" spans="2:94" x14ac:dyDescent="0.25">
      <c r="B293" s="22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</row>
    <row r="294" spans="2:94" x14ac:dyDescent="0.25">
      <c r="B294" s="22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</row>
    <row r="295" spans="2:94" x14ac:dyDescent="0.25">
      <c r="B295" s="22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</row>
    <row r="296" spans="2:94" s="2" customFormat="1" x14ac:dyDescent="0.25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</row>
    <row r="297" spans="2:94" x14ac:dyDescent="0.2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</row>
    <row r="298" spans="2:94" x14ac:dyDescent="0.2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</row>
    <row r="299" spans="2:94" x14ac:dyDescent="0.2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</row>
    <row r="300" spans="2:94" x14ac:dyDescent="0.2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</row>
    <row r="301" spans="2:94" x14ac:dyDescent="0.2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</row>
    <row r="302" spans="2:94" x14ac:dyDescent="0.2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</row>
    <row r="303" spans="2:94" x14ac:dyDescent="0.2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</row>
    <row r="304" spans="2:94" x14ac:dyDescent="0.2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</row>
    <row r="305" spans="2:58" x14ac:dyDescent="0.2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</row>
    <row r="306" spans="2:58" x14ac:dyDescent="0.2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</row>
    <row r="307" spans="2:58" x14ac:dyDescent="0.2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</row>
    <row r="308" spans="2:58" x14ac:dyDescent="0.2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</row>
    <row r="309" spans="2:58" x14ac:dyDescent="0.2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</row>
    <row r="310" spans="2:58" x14ac:dyDescent="0.2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</row>
    <row r="311" spans="2:58" x14ac:dyDescent="0.2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</row>
    <row r="312" spans="2:58" x14ac:dyDescent="0.2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</row>
    <row r="313" spans="2:58" x14ac:dyDescent="0.2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</row>
    <row r="314" spans="2:58" x14ac:dyDescent="0.2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</row>
    <row r="315" spans="2:58" x14ac:dyDescent="0.2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</row>
    <row r="316" spans="2:58" x14ac:dyDescent="0.2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</row>
    <row r="317" spans="2:58" x14ac:dyDescent="0.2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</row>
    <row r="318" spans="2:58" x14ac:dyDescent="0.2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</row>
    <row r="319" spans="2:58" x14ac:dyDescent="0.2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</row>
    <row r="320" spans="2:58" x14ac:dyDescent="0.2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</row>
    <row r="321" spans="2:94" x14ac:dyDescent="0.2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</row>
    <row r="322" spans="2:94" x14ac:dyDescent="0.2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</row>
    <row r="323" spans="2:94" x14ac:dyDescent="0.2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</row>
    <row r="324" spans="2:94" x14ac:dyDescent="0.2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</row>
    <row r="325" spans="2:94" x14ac:dyDescent="0.2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</row>
    <row r="326" spans="2:94" x14ac:dyDescent="0.2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</row>
    <row r="327" spans="2:94" x14ac:dyDescent="0.2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</row>
    <row r="328" spans="2:94" x14ac:dyDescent="0.2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</row>
    <row r="329" spans="2:94" x14ac:dyDescent="0.2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</row>
    <row r="330" spans="2:94" x14ac:dyDescent="0.2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</row>
    <row r="331" spans="2:94" x14ac:dyDescent="0.2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</row>
    <row r="332" spans="2:94" s="11" customFormat="1" x14ac:dyDescent="0.25">
      <c r="B332" s="4"/>
      <c r="C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</row>
    <row r="333" spans="2:94" x14ac:dyDescent="0.2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</row>
    <row r="334" spans="2:94" x14ac:dyDescent="0.25">
      <c r="B334" s="9"/>
      <c r="C334" s="9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</row>
    <row r="335" spans="2:94" x14ac:dyDescent="0.2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</row>
    <row r="336" spans="2:94" x14ac:dyDescent="0.2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</row>
    <row r="337" spans="4:94" x14ac:dyDescent="0.25"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17"/>
      <c r="AE337" s="17"/>
      <c r="AF337" s="17"/>
      <c r="AG337" s="17"/>
    </row>
    <row r="338" spans="4:94" x14ac:dyDescent="0.25">
      <c r="AD338" s="11"/>
      <c r="AE338" s="11"/>
      <c r="AF338" s="11"/>
      <c r="AG338" s="11"/>
    </row>
    <row r="339" spans="4:94" s="2" customFormat="1" x14ac:dyDescent="0.25"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8"/>
      <c r="AE339" s="18"/>
      <c r="AF339" s="18"/>
      <c r="AG339" s="18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</row>
    <row r="340" spans="4:94" x14ac:dyDescent="0.25">
      <c r="AD340" s="11"/>
      <c r="AE340" s="11"/>
      <c r="AF340" s="11"/>
      <c r="AG340" s="11"/>
    </row>
  </sheetData>
  <mergeCells count="1">
    <mergeCell ref="D2:J10"/>
  </mergeCells>
  <phoneticPr fontId="9" type="noConversion"/>
  <conditionalFormatting sqref="D20:AH20">
    <cfRule type="cellIs" dxfId="14" priority="7" operator="equal">
      <formula>1</formula>
    </cfRule>
  </conditionalFormatting>
  <conditionalFormatting sqref="D52:AH52">
    <cfRule type="cellIs" dxfId="13" priority="6" operator="equal">
      <formula>1</formula>
    </cfRule>
  </conditionalFormatting>
  <conditionalFormatting sqref="D81:AG82 AH81">
    <cfRule type="cellIs" dxfId="12" priority="5" operator="equal">
      <formula>1</formula>
    </cfRule>
  </conditionalFormatting>
  <conditionalFormatting sqref="D107:AH107">
    <cfRule type="cellIs" dxfId="11" priority="4" operator="equal">
      <formula>1</formula>
    </cfRule>
  </conditionalFormatting>
  <conditionalFormatting sqref="D133:AH133">
    <cfRule type="cellIs" dxfId="10" priority="3" operator="equal">
      <formula>1</formula>
    </cfRule>
  </conditionalFormatting>
  <conditionalFormatting sqref="D195:AH195">
    <cfRule type="cellIs" dxfId="9" priority="1" operator="equal">
      <formula>1</formula>
    </cfRule>
  </conditionalFormatting>
  <conditionalFormatting sqref="D164:AH164">
    <cfRule type="cellIs" dxfId="8" priority="2" operator="equal">
      <formula>1</formula>
    </cfRule>
  </conditionalFormatting>
  <pageMargins left="0.7" right="0.7" top="0.75" bottom="0.75" header="0.3" footer="0.3"/>
  <pageSetup paperSize="9" scale="3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8638C-750B-4297-BBA1-5C117ECF3CAA}">
  <dimension ref="A1:AY202"/>
  <sheetViews>
    <sheetView showGridLines="0" zoomScaleNormal="100" workbookViewId="0">
      <selection activeCell="B9" sqref="B9"/>
    </sheetView>
  </sheetViews>
  <sheetFormatPr defaultRowHeight="15" x14ac:dyDescent="0.25"/>
  <cols>
    <col min="2" max="2" width="47.140625" customWidth="1"/>
    <col min="3" max="3" width="10.7109375" bestFit="1" customWidth="1"/>
    <col min="4" max="8" width="9.140625" customWidth="1"/>
    <col min="10" max="13" width="9.140625" customWidth="1"/>
    <col min="15" max="15" width="9.140625" customWidth="1"/>
    <col min="20" max="20" width="8" customWidth="1"/>
    <col min="21" max="21" width="10" customWidth="1"/>
    <col min="29" max="29" width="10.7109375" customWidth="1"/>
    <col min="30" max="30" width="11.5703125" customWidth="1"/>
  </cols>
  <sheetData>
    <row r="1" spans="2:30" ht="15.75" thickBot="1" x14ac:dyDescent="0.3"/>
    <row r="2" spans="2:30" ht="15" customHeight="1" x14ac:dyDescent="0.25">
      <c r="D2" s="199" t="s">
        <v>171</v>
      </c>
      <c r="E2" s="200"/>
      <c r="F2" s="200"/>
      <c r="G2" s="200"/>
      <c r="H2" s="200"/>
      <c r="I2" s="200"/>
      <c r="J2" s="201"/>
    </row>
    <row r="3" spans="2:30" x14ac:dyDescent="0.25">
      <c r="D3" s="202"/>
      <c r="E3" s="203"/>
      <c r="F3" s="203"/>
      <c r="G3" s="203"/>
      <c r="H3" s="203"/>
      <c r="I3" s="203"/>
      <c r="J3" s="204"/>
    </row>
    <row r="4" spans="2:30" x14ac:dyDescent="0.25">
      <c r="D4" s="202"/>
      <c r="E4" s="203"/>
      <c r="F4" s="203"/>
      <c r="G4" s="203"/>
      <c r="H4" s="203"/>
      <c r="I4" s="203"/>
      <c r="J4" s="204"/>
    </row>
    <row r="5" spans="2:30" x14ac:dyDescent="0.25">
      <c r="D5" s="202"/>
      <c r="E5" s="203"/>
      <c r="F5" s="203"/>
      <c r="G5" s="203"/>
      <c r="H5" s="203"/>
      <c r="I5" s="203"/>
      <c r="J5" s="204"/>
    </row>
    <row r="6" spans="2:30" x14ac:dyDescent="0.25">
      <c r="D6" s="202"/>
      <c r="E6" s="203"/>
      <c r="F6" s="203"/>
      <c r="G6" s="203"/>
      <c r="H6" s="203"/>
      <c r="I6" s="203"/>
      <c r="J6" s="204"/>
    </row>
    <row r="7" spans="2:30" x14ac:dyDescent="0.25">
      <c r="D7" s="202"/>
      <c r="E7" s="203"/>
      <c r="F7" s="203"/>
      <c r="G7" s="203"/>
      <c r="H7" s="203"/>
      <c r="I7" s="203"/>
      <c r="J7" s="204"/>
    </row>
    <row r="8" spans="2:30" x14ac:dyDescent="0.25">
      <c r="D8" s="202"/>
      <c r="E8" s="203"/>
      <c r="F8" s="203"/>
      <c r="G8" s="203"/>
      <c r="H8" s="203"/>
      <c r="I8" s="203"/>
      <c r="J8" s="204"/>
    </row>
    <row r="9" spans="2:30" x14ac:dyDescent="0.25">
      <c r="D9" s="202"/>
      <c r="E9" s="203"/>
      <c r="F9" s="203"/>
      <c r="G9" s="203"/>
      <c r="H9" s="203"/>
      <c r="I9" s="203"/>
      <c r="J9" s="204"/>
    </row>
    <row r="10" spans="2:30" ht="15.75" thickBot="1" x14ac:dyDescent="0.3">
      <c r="D10" s="205"/>
      <c r="E10" s="206"/>
      <c r="F10" s="206"/>
      <c r="G10" s="206"/>
      <c r="H10" s="206"/>
      <c r="I10" s="206"/>
      <c r="J10" s="207"/>
    </row>
    <row r="13" spans="2:30" ht="15.75" thickBot="1" x14ac:dyDescent="0.3"/>
    <row r="14" spans="2:30" s="56" customFormat="1" ht="21" x14ac:dyDescent="0.35">
      <c r="B14" s="72" t="s">
        <v>75</v>
      </c>
      <c r="C14" s="130"/>
      <c r="T14" s="131"/>
    </row>
    <row r="16" spans="2:30" ht="30" x14ac:dyDescent="0.25">
      <c r="C16" s="64" t="s">
        <v>31</v>
      </c>
      <c r="D16" s="208" t="s">
        <v>127</v>
      </c>
      <c r="E16" s="208"/>
      <c r="F16" s="208"/>
      <c r="G16" s="208"/>
      <c r="H16" s="208"/>
      <c r="I16" s="208"/>
      <c r="J16" s="208"/>
      <c r="K16" s="208"/>
      <c r="L16" s="41">
        <v>2005</v>
      </c>
      <c r="M16" s="41">
        <v>2006</v>
      </c>
      <c r="N16" s="41">
        <v>2007</v>
      </c>
      <c r="O16" s="41">
        <v>2008</v>
      </c>
      <c r="P16" s="41">
        <v>2009</v>
      </c>
      <c r="Q16" s="41">
        <v>2010</v>
      </c>
      <c r="R16" s="41">
        <v>2011</v>
      </c>
      <c r="S16" s="41">
        <v>2012</v>
      </c>
      <c r="T16" s="41">
        <v>2013</v>
      </c>
      <c r="U16" s="41">
        <v>2014</v>
      </c>
      <c r="V16" s="41">
        <v>2015</v>
      </c>
      <c r="W16" s="41">
        <v>2016</v>
      </c>
      <c r="X16" s="41">
        <v>2017</v>
      </c>
      <c r="Y16" s="41">
        <v>2018</v>
      </c>
      <c r="Z16" s="41">
        <v>2019</v>
      </c>
      <c r="AA16" s="41">
        <v>2020</v>
      </c>
      <c r="AB16" s="98" t="s">
        <v>94</v>
      </c>
      <c r="AC16" s="112" t="s">
        <v>70</v>
      </c>
      <c r="AD16" s="110" t="s">
        <v>57</v>
      </c>
    </row>
    <row r="17" spans="1:30" ht="15" customHeight="1" x14ac:dyDescent="0.35">
      <c r="A17" s="159" t="s">
        <v>124</v>
      </c>
      <c r="B17" s="61" t="s">
        <v>66</v>
      </c>
      <c r="C17" s="66" t="s">
        <v>44</v>
      </c>
      <c r="D17" s="209" t="s">
        <v>35</v>
      </c>
      <c r="E17" s="210"/>
      <c r="F17" s="210"/>
      <c r="G17" s="210"/>
      <c r="H17" s="210"/>
      <c r="I17" s="210"/>
      <c r="J17" s="210"/>
      <c r="K17" s="211"/>
      <c r="L17" s="44">
        <v>3136.8501276705074</v>
      </c>
      <c r="M17" s="44">
        <v>3264.6051406124925</v>
      </c>
      <c r="N17" s="44">
        <v>3436.6696234843557</v>
      </c>
      <c r="O17" s="44">
        <v>3301.076593857706</v>
      </c>
      <c r="P17" s="44">
        <v>3165.0479580264819</v>
      </c>
      <c r="Q17" s="44">
        <v>3043.0594368218181</v>
      </c>
      <c r="R17" s="44">
        <v>2937.8627231861069</v>
      </c>
      <c r="S17" s="44">
        <v>2868.0010658734632</v>
      </c>
      <c r="T17" s="44">
        <v>2861.5567579819685</v>
      </c>
      <c r="U17" s="44">
        <v>2887.0135171837528</v>
      </c>
      <c r="V17" s="44">
        <v>2914.1143386078948</v>
      </c>
      <c r="W17" s="44">
        <v>2889.0731846285657</v>
      </c>
      <c r="X17" s="44">
        <v>2922.5001920068416</v>
      </c>
      <c r="Y17" s="44">
        <v>2968.0082832335906</v>
      </c>
      <c r="Z17" s="44">
        <v>2872.7401395578249</v>
      </c>
      <c r="AA17" s="44">
        <v>2717.0815954117443</v>
      </c>
      <c r="AB17" s="108">
        <f>AA17/$AA$22</f>
        <v>0.20096682737782867</v>
      </c>
      <c r="AC17" s="116">
        <f>AA17/L17-1</f>
        <v>-0.13381848515998185</v>
      </c>
      <c r="AD17" s="119">
        <f>AA17/Z17-1</f>
        <v>-5.4184693562307262E-2</v>
      </c>
    </row>
    <row r="18" spans="1:30" ht="15" customHeight="1" x14ac:dyDescent="0.35">
      <c r="A18" s="159" t="s">
        <v>125</v>
      </c>
      <c r="B18" s="62" t="s">
        <v>69</v>
      </c>
      <c r="C18" s="31" t="s">
        <v>44</v>
      </c>
      <c r="D18" s="212"/>
      <c r="E18" s="213"/>
      <c r="F18" s="213"/>
      <c r="G18" s="213"/>
      <c r="H18" s="213"/>
      <c r="I18" s="213"/>
      <c r="J18" s="213"/>
      <c r="K18" s="214"/>
      <c r="L18" s="44">
        <v>855.98123812839515</v>
      </c>
      <c r="M18" s="44">
        <v>1313.3229027948287</v>
      </c>
      <c r="N18" s="44">
        <v>1447.9789505148212</v>
      </c>
      <c r="O18" s="44">
        <v>1972.5539745126102</v>
      </c>
      <c r="P18" s="44">
        <v>1782.2814525456306</v>
      </c>
      <c r="Q18" s="44">
        <v>1800.7247401398042</v>
      </c>
      <c r="R18" s="44">
        <v>1688.3972224381973</v>
      </c>
      <c r="S18" s="44">
        <v>1764.3292885955782</v>
      </c>
      <c r="T18" s="44">
        <v>1779.8814230522012</v>
      </c>
      <c r="U18" s="44">
        <v>1754.9435046978817</v>
      </c>
      <c r="V18" s="44">
        <v>1811.5964848176577</v>
      </c>
      <c r="W18" s="44">
        <v>1780.9645254350892</v>
      </c>
      <c r="X18" s="44">
        <v>1831.6686219580765</v>
      </c>
      <c r="Y18" s="44">
        <v>1854.6851967106909</v>
      </c>
      <c r="Z18" s="44">
        <v>1812.7077110196153</v>
      </c>
      <c r="AA18" s="44">
        <v>1780.0652566229278</v>
      </c>
      <c r="AB18" s="108">
        <f t="shared" ref="AB18:AB21" si="0">AA18/$AA$22</f>
        <v>0.13166114251154815</v>
      </c>
      <c r="AC18" s="117">
        <f t="shared" ref="AC18:AC20" si="1">AA18/L18-1</f>
        <v>1.0795610666830084</v>
      </c>
      <c r="AD18" s="120">
        <f t="shared" ref="AD18:AD21" si="2">AA18/Z18-1</f>
        <v>-1.8007566359568683E-2</v>
      </c>
    </row>
    <row r="19" spans="1:30" ht="15" customHeight="1" x14ac:dyDescent="0.35">
      <c r="A19" s="159" t="s">
        <v>126</v>
      </c>
      <c r="B19" s="62" t="s">
        <v>83</v>
      </c>
      <c r="C19" s="31" t="s">
        <v>44</v>
      </c>
      <c r="D19" s="212"/>
      <c r="E19" s="213"/>
      <c r="F19" s="213"/>
      <c r="G19" s="213"/>
      <c r="H19" s="213"/>
      <c r="I19" s="213"/>
      <c r="J19" s="213"/>
      <c r="K19" s="214"/>
      <c r="L19" s="44">
        <v>26.007138153333333</v>
      </c>
      <c r="M19" s="44">
        <v>28.138312839999998</v>
      </c>
      <c r="N19" s="44">
        <v>22.051151063333332</v>
      </c>
      <c r="O19" s="44">
        <v>26.235003593333332</v>
      </c>
      <c r="P19" s="44">
        <v>21.786911006666664</v>
      </c>
      <c r="Q19" s="44">
        <v>21.137412779999998</v>
      </c>
      <c r="R19" s="44">
        <v>20.279152960000001</v>
      </c>
      <c r="S19" s="44">
        <v>20.86468747</v>
      </c>
      <c r="T19" s="44">
        <v>19.615938723333336</v>
      </c>
      <c r="U19" s="44">
        <v>19.208878333333335</v>
      </c>
      <c r="V19" s="44">
        <v>20.441658636666666</v>
      </c>
      <c r="W19" s="44">
        <v>22.574404196666666</v>
      </c>
      <c r="X19" s="44">
        <v>22.95845761</v>
      </c>
      <c r="Y19" s="44">
        <v>24.583191306666667</v>
      </c>
      <c r="Z19" s="44">
        <v>27.755915457878668</v>
      </c>
      <c r="AA19" s="44">
        <v>13.1457037426</v>
      </c>
      <c r="AB19" s="108">
        <f t="shared" si="0"/>
        <v>9.7231175510532539E-4</v>
      </c>
      <c r="AC19" s="117">
        <f t="shared" si="1"/>
        <v>-0.49453478252411576</v>
      </c>
      <c r="AD19" s="120">
        <f t="shared" si="2"/>
        <v>-0.52638190721724076</v>
      </c>
    </row>
    <row r="20" spans="1:30" ht="15" customHeight="1" x14ac:dyDescent="0.35">
      <c r="B20" s="62" t="s">
        <v>64</v>
      </c>
      <c r="C20" s="31" t="s">
        <v>44</v>
      </c>
      <c r="D20" s="212"/>
      <c r="E20" s="213"/>
      <c r="F20" s="213"/>
      <c r="G20" s="213"/>
      <c r="H20" s="213"/>
      <c r="I20" s="213"/>
      <c r="J20" s="213"/>
      <c r="K20" s="214"/>
      <c r="L20" s="44">
        <f>'Losunar skipt eftir geirum'!S197</f>
        <v>9371.7763367653297</v>
      </c>
      <c r="M20" s="44">
        <f>'Losunar skipt eftir geirum'!T197</f>
        <v>9441.8641678834938</v>
      </c>
      <c r="N20" s="44">
        <f>'Losunar skipt eftir geirum'!U197</f>
        <v>9454.7336387955747</v>
      </c>
      <c r="O20" s="44">
        <f>'Losunar skipt eftir geirum'!V197</f>
        <v>9499.5432395274111</v>
      </c>
      <c r="P20" s="44">
        <f>'Losunar skipt eftir geirum'!W197</f>
        <v>9504.4281278928083</v>
      </c>
      <c r="Q20" s="44">
        <f>'Losunar skipt eftir geirum'!X197</f>
        <v>9491.0066991828735</v>
      </c>
      <c r="R20" s="44">
        <f>'Losunar skipt eftir geirum'!Y197</f>
        <v>9492.2081962158318</v>
      </c>
      <c r="S20" s="44">
        <f>'Losunar skipt eftir geirum'!Z197</f>
        <v>9497.1499155827223</v>
      </c>
      <c r="T20" s="44">
        <f>'Losunar skipt eftir geirum'!AA197</f>
        <v>9501.6333271306739</v>
      </c>
      <c r="U20" s="44">
        <f>'Losunar skipt eftir geirum'!AB197</f>
        <v>9505.2241408920909</v>
      </c>
      <c r="V20" s="44">
        <f>'Losunar skipt eftir geirum'!AC197</f>
        <v>9506.8186241566236</v>
      </c>
      <c r="W20" s="44">
        <f>'Losunar skipt eftir geirum'!AD197</f>
        <v>9502.9974627327028</v>
      </c>
      <c r="X20" s="44">
        <f>'Losunar skipt eftir geirum'!AE197</f>
        <v>9501.9060097808142</v>
      </c>
      <c r="Y20" s="44">
        <f>'Losunar skipt eftir geirum'!AF197</f>
        <v>9505.0274422615839</v>
      </c>
      <c r="Z20" s="44">
        <f>'Losunar skipt eftir geirum'!AG197</f>
        <v>9510.1996547176132</v>
      </c>
      <c r="AA20" s="44">
        <f>'Losunar skipt eftir geirum'!AH197</f>
        <v>9519.9915468865147</v>
      </c>
      <c r="AB20" s="108">
        <f t="shared" si="0"/>
        <v>0.70413877193541008</v>
      </c>
      <c r="AC20" s="117">
        <f t="shared" si="1"/>
        <v>1.5815060538709069E-2</v>
      </c>
      <c r="AD20" s="120">
        <f t="shared" si="2"/>
        <v>1.0296200421033852E-3</v>
      </c>
    </row>
    <row r="21" spans="1:30" ht="15.75" customHeight="1" x14ac:dyDescent="0.35">
      <c r="B21" s="63" t="s">
        <v>65</v>
      </c>
      <c r="C21" s="65" t="s">
        <v>44</v>
      </c>
      <c r="D21" s="212"/>
      <c r="E21" s="213"/>
      <c r="F21" s="213"/>
      <c r="G21" s="213"/>
      <c r="H21" s="213"/>
      <c r="I21" s="213"/>
      <c r="J21" s="213"/>
      <c r="K21" s="214"/>
      <c r="L21" s="45">
        <f>'Losunar skipt eftir geirum'!S198</f>
        <v>-139.67128520889324</v>
      </c>
      <c r="M21" s="45">
        <f>'Losunar skipt eftir geirum'!T198</f>
        <v>-145.88153420386865</v>
      </c>
      <c r="N21" s="45">
        <f>'Losunar skipt eftir geirum'!U198</f>
        <v>-254.01448220479699</v>
      </c>
      <c r="O21" s="45">
        <f>'Losunar skipt eftir geirum'!V198</f>
        <v>-258.11514292860784</v>
      </c>
      <c r="P21" s="45">
        <f>'Losunar skipt eftir geirum'!W198</f>
        <v>-271.52044029373434</v>
      </c>
      <c r="Q21" s="45">
        <f>'Losunar skipt eftir geirum'!X198</f>
        <v>-294.89535004560304</v>
      </c>
      <c r="R21" s="45">
        <f>'Losunar skipt eftir geirum'!Y198</f>
        <v>-321.9897058208474</v>
      </c>
      <c r="S21" s="45">
        <f>'Losunar skipt eftir geirum'!Z198</f>
        <v>-332.62257630613669</v>
      </c>
      <c r="T21" s="45">
        <f>'Losunar skipt eftir geirum'!AA198</f>
        <v>-351.36176735236262</v>
      </c>
      <c r="U21" s="45">
        <f>'Losunar skipt eftir geirum'!AB198</f>
        <v>-375.2514976874898</v>
      </c>
      <c r="V21" s="45">
        <f>'Losunar skipt eftir geirum'!AC198</f>
        <v>-399.70850975321451</v>
      </c>
      <c r="W21" s="45">
        <f>'Losunar skipt eftir geirum'!AD198</f>
        <v>-423.00465691908141</v>
      </c>
      <c r="X21" s="45">
        <f>'Losunar skipt eftir geirum'!AE198</f>
        <v>-461.45671141723795</v>
      </c>
      <c r="Y21" s="45">
        <f>'Losunar skipt eftir geirum'!AF198</f>
        <v>-489.55145760742079</v>
      </c>
      <c r="Z21" s="45">
        <f>'Losunar skipt eftir geirum'!AG198</f>
        <v>-490.08159770685745</v>
      </c>
      <c r="AA21" s="45">
        <f>'Losunar skipt eftir geirum'!AH198</f>
        <v>-510.2338990374862</v>
      </c>
      <c r="AB21" s="108">
        <f t="shared" si="0"/>
        <v>-3.7739053579892261E-2</v>
      </c>
      <c r="AC21" s="118">
        <f>AA21/L21-1</f>
        <v>2.6531052053711486</v>
      </c>
      <c r="AD21" s="121">
        <f t="shared" si="2"/>
        <v>4.1120297976752207E-2</v>
      </c>
    </row>
    <row r="22" spans="1:30" ht="18.75" customHeight="1" x14ac:dyDescent="0.35">
      <c r="B22" s="73" t="s">
        <v>4</v>
      </c>
      <c r="C22" s="32" t="s">
        <v>45</v>
      </c>
      <c r="D22" s="215"/>
      <c r="E22" s="216"/>
      <c r="F22" s="216"/>
      <c r="G22" s="216"/>
      <c r="H22" s="216"/>
      <c r="I22" s="216"/>
      <c r="J22" s="216"/>
      <c r="K22" s="217"/>
      <c r="L22" s="47">
        <f t="shared" ref="L22:S22" si="3">SUM(L17:L21)</f>
        <v>13250.943555508673</v>
      </c>
      <c r="M22" s="47">
        <f t="shared" si="3"/>
        <v>13902.048989926945</v>
      </c>
      <c r="N22" s="47">
        <f t="shared" si="3"/>
        <v>14107.418881653288</v>
      </c>
      <c r="O22" s="47">
        <f t="shared" si="3"/>
        <v>14541.293668562452</v>
      </c>
      <c r="P22" s="47">
        <f t="shared" si="3"/>
        <v>14202.024009177854</v>
      </c>
      <c r="Q22" s="47">
        <f t="shared" si="3"/>
        <v>14061.032938878894</v>
      </c>
      <c r="R22" s="47">
        <f t="shared" si="3"/>
        <v>13816.757588979288</v>
      </c>
      <c r="S22" s="47">
        <f t="shared" si="3"/>
        <v>13817.722381215626</v>
      </c>
      <c r="T22" s="47">
        <f t="shared" ref="T22:Z22" si="4">SUM(T17:T21)</f>
        <v>13811.325679535814</v>
      </c>
      <c r="U22" s="48">
        <f t="shared" si="4"/>
        <v>13791.138543419567</v>
      </c>
      <c r="V22" s="48">
        <f t="shared" si="4"/>
        <v>13853.262596465629</v>
      </c>
      <c r="W22" s="48">
        <f t="shared" si="4"/>
        <v>13772.604920073944</v>
      </c>
      <c r="X22" s="48">
        <f t="shared" si="4"/>
        <v>13817.576569938494</v>
      </c>
      <c r="Y22" s="48">
        <f t="shared" si="4"/>
        <v>13862.752655905111</v>
      </c>
      <c r="Z22" s="48">
        <f t="shared" si="4"/>
        <v>13733.321823046075</v>
      </c>
      <c r="AA22" s="48">
        <f t="shared" ref="AA22" si="5">SUM(AA17:AA21)</f>
        <v>13520.050203626301</v>
      </c>
      <c r="AB22" s="109">
        <f>AA22/$AA$22</f>
        <v>1</v>
      </c>
      <c r="AC22" s="153">
        <f>AA22/L22-1</f>
        <v>2.0308489504187399E-2</v>
      </c>
      <c r="AD22" s="122">
        <f>AA22/Z22-1</f>
        <v>-1.5529499866658636E-2</v>
      </c>
    </row>
    <row r="23" spans="1:30" x14ac:dyDescent="0.25">
      <c r="B23" s="158" t="s">
        <v>84</v>
      </c>
      <c r="D23" s="49" t="s">
        <v>128</v>
      </c>
      <c r="E23" s="49"/>
    </row>
    <row r="27" spans="1:30" x14ac:dyDescent="0.25">
      <c r="B27" s="49"/>
    </row>
    <row r="45" spans="2:51" ht="15.75" thickBot="1" x14ac:dyDescent="0.3"/>
    <row r="46" spans="2:51" s="56" customFormat="1" ht="21" x14ac:dyDescent="0.35">
      <c r="B46" s="53" t="s">
        <v>76</v>
      </c>
      <c r="C46" s="54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7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</row>
    <row r="48" spans="2:51" ht="30" x14ac:dyDescent="0.25">
      <c r="C48" s="30" t="s">
        <v>31</v>
      </c>
      <c r="D48" s="208" t="s">
        <v>127</v>
      </c>
      <c r="E48" s="208"/>
      <c r="F48" s="208"/>
      <c r="G48" s="208"/>
      <c r="H48" s="208"/>
      <c r="I48" s="208"/>
      <c r="J48" s="208"/>
      <c r="K48" s="220"/>
      <c r="L48" s="145">
        <v>2005</v>
      </c>
      <c r="M48" s="41">
        <v>2006</v>
      </c>
      <c r="N48" s="41">
        <v>2007</v>
      </c>
      <c r="O48" s="41">
        <v>2008</v>
      </c>
      <c r="P48" s="41">
        <v>2009</v>
      </c>
      <c r="Q48" s="41">
        <v>2010</v>
      </c>
      <c r="R48" s="41">
        <v>2011</v>
      </c>
      <c r="S48" s="41">
        <v>2012</v>
      </c>
      <c r="T48" s="41">
        <v>2013</v>
      </c>
      <c r="U48" s="41">
        <v>2014</v>
      </c>
      <c r="V48" s="41">
        <v>2015</v>
      </c>
      <c r="W48" s="41">
        <v>2016</v>
      </c>
      <c r="X48" s="41">
        <v>2017</v>
      </c>
      <c r="Y48" s="41">
        <v>2018</v>
      </c>
      <c r="Z48" s="41">
        <v>2019</v>
      </c>
      <c r="AA48" s="146">
        <v>2020</v>
      </c>
      <c r="AB48" s="98" t="s">
        <v>94</v>
      </c>
      <c r="AC48" s="99" t="s">
        <v>70</v>
      </c>
      <c r="AD48" s="100" t="s">
        <v>57</v>
      </c>
    </row>
    <row r="49" spans="1:30" ht="15" customHeight="1" x14ac:dyDescent="0.35">
      <c r="A49" s="159" t="s">
        <v>125</v>
      </c>
      <c r="B49" s="61" t="s">
        <v>69</v>
      </c>
      <c r="C49" s="58" t="s">
        <v>44</v>
      </c>
      <c r="D49" s="219" t="s">
        <v>35</v>
      </c>
      <c r="E49" s="219"/>
      <c r="F49" s="219"/>
      <c r="G49" s="219"/>
      <c r="H49" s="219"/>
      <c r="I49" s="219"/>
      <c r="J49" s="219"/>
      <c r="K49" s="219"/>
      <c r="L49" s="44">
        <v>855.98123812839515</v>
      </c>
      <c r="M49" s="44">
        <v>1313.3229027948287</v>
      </c>
      <c r="N49" s="44">
        <v>1447.9789505148212</v>
      </c>
      <c r="O49" s="44">
        <v>1972.5539745126102</v>
      </c>
      <c r="P49" s="44">
        <v>1782.2814525456306</v>
      </c>
      <c r="Q49" s="44">
        <v>1800.7247401398042</v>
      </c>
      <c r="R49" s="44">
        <v>1688.3972224381973</v>
      </c>
      <c r="S49" s="44">
        <v>1764.3292885955782</v>
      </c>
      <c r="T49" s="44">
        <v>1779.8814230522012</v>
      </c>
      <c r="U49" s="44">
        <v>1754.9435046978817</v>
      </c>
      <c r="V49" s="44">
        <v>1811.5964848176577</v>
      </c>
      <c r="W49" s="44">
        <v>1780.9645254350892</v>
      </c>
      <c r="X49" s="44">
        <v>1831.6686219580765</v>
      </c>
      <c r="Y49" s="44">
        <v>1854.6851967106909</v>
      </c>
      <c r="Z49" s="44">
        <v>1812.7077110196153</v>
      </c>
      <c r="AA49" s="44">
        <v>1780.0652566229278</v>
      </c>
      <c r="AB49" s="108">
        <f>AA49/$AA$52</f>
        <v>0.37767627817209648</v>
      </c>
      <c r="AC49" s="125">
        <f>AA49/L49-1</f>
        <v>1.0795610666830084</v>
      </c>
      <c r="AD49" s="126">
        <f>AA49/Z49-1</f>
        <v>-1.8007566359568683E-2</v>
      </c>
    </row>
    <row r="50" spans="1:30" ht="15" customHeight="1" x14ac:dyDescent="0.25">
      <c r="A50" s="159" t="s">
        <v>126</v>
      </c>
      <c r="B50" s="62" t="s">
        <v>83</v>
      </c>
      <c r="C50" s="59" t="s">
        <v>82</v>
      </c>
      <c r="D50" s="219"/>
      <c r="E50" s="219"/>
      <c r="F50" s="219"/>
      <c r="G50" s="219"/>
      <c r="H50" s="219"/>
      <c r="I50" s="219"/>
      <c r="J50" s="219"/>
      <c r="K50" s="219"/>
      <c r="L50" s="44">
        <v>26.007138153333333</v>
      </c>
      <c r="M50" s="44">
        <v>28.138312839999998</v>
      </c>
      <c r="N50" s="44">
        <v>22.051151063333332</v>
      </c>
      <c r="O50" s="44">
        <v>26.235003593333332</v>
      </c>
      <c r="P50" s="44">
        <v>21.786911006666664</v>
      </c>
      <c r="Q50" s="44">
        <v>21.137412779999998</v>
      </c>
      <c r="R50" s="44">
        <v>20.279152960000001</v>
      </c>
      <c r="S50" s="44">
        <v>20.86468747</v>
      </c>
      <c r="T50" s="44">
        <v>19.615938723333336</v>
      </c>
      <c r="U50" s="44">
        <v>19.208878333333335</v>
      </c>
      <c r="V50" s="44">
        <v>20.441658636666666</v>
      </c>
      <c r="W50" s="44">
        <v>22.574404196666666</v>
      </c>
      <c r="X50" s="44">
        <v>22.95845761</v>
      </c>
      <c r="Y50" s="44">
        <v>24.583191306666667</v>
      </c>
      <c r="Z50" s="44">
        <v>27.755915457878668</v>
      </c>
      <c r="AA50" s="44">
        <v>13.1457037426</v>
      </c>
      <c r="AB50" s="108">
        <f>AA50/$AA$52</f>
        <v>2.7891227273753078E-3</v>
      </c>
      <c r="AC50" s="125">
        <f>AA50/L50-1</f>
        <v>-0.49453478252411576</v>
      </c>
      <c r="AD50" s="126">
        <f>AA50/Z50-1</f>
        <v>-0.52638190721724076</v>
      </c>
    </row>
    <row r="51" spans="1:30" ht="15.75" customHeight="1" x14ac:dyDescent="0.35">
      <c r="A51" s="159" t="s">
        <v>124</v>
      </c>
      <c r="B51" s="63" t="s">
        <v>66</v>
      </c>
      <c r="C51" s="60" t="s">
        <v>44</v>
      </c>
      <c r="D51" s="219"/>
      <c r="E51" s="219"/>
      <c r="F51" s="219"/>
      <c r="G51" s="219"/>
      <c r="H51" s="219"/>
      <c r="I51" s="219"/>
      <c r="J51" s="219"/>
      <c r="K51" s="219"/>
      <c r="L51" s="44">
        <v>3136.8501276705074</v>
      </c>
      <c r="M51" s="44">
        <v>3264.6051406124925</v>
      </c>
      <c r="N51" s="44">
        <v>3436.6696234843557</v>
      </c>
      <c r="O51" s="44">
        <v>3301.076593857706</v>
      </c>
      <c r="P51" s="44">
        <v>3165.0479580264819</v>
      </c>
      <c r="Q51" s="44">
        <v>3043.0594368218181</v>
      </c>
      <c r="R51" s="44">
        <v>2937.8627231861069</v>
      </c>
      <c r="S51" s="44">
        <v>2868.0010658734632</v>
      </c>
      <c r="T51" s="44">
        <v>2861.5567579819685</v>
      </c>
      <c r="U51" s="44">
        <v>2887.0135171837528</v>
      </c>
      <c r="V51" s="44">
        <v>2914.1143386078948</v>
      </c>
      <c r="W51" s="44">
        <v>2889.0731846285657</v>
      </c>
      <c r="X51" s="44">
        <v>2922.5001920068416</v>
      </c>
      <c r="Y51" s="44">
        <v>2968.0082832335906</v>
      </c>
      <c r="Z51" s="44">
        <v>2872.7401395578249</v>
      </c>
      <c r="AA51" s="44">
        <v>2717.0815954117443</v>
      </c>
      <c r="AB51" s="108">
        <f>AA51/$AA$52</f>
        <v>0.57648294669367017</v>
      </c>
      <c r="AC51" s="127">
        <f>AA51/L51-1</f>
        <v>-0.13381848515998185</v>
      </c>
      <c r="AD51" s="128">
        <f>AA51/Z51-1</f>
        <v>-5.4184693562307262E-2</v>
      </c>
    </row>
    <row r="52" spans="1:30" ht="18.75" customHeight="1" x14ac:dyDescent="0.35">
      <c r="B52" s="156" t="s">
        <v>4</v>
      </c>
      <c r="C52" s="32" t="s">
        <v>45</v>
      </c>
      <c r="D52" s="219"/>
      <c r="E52" s="219"/>
      <c r="F52" s="219"/>
      <c r="G52" s="219"/>
      <c r="H52" s="219"/>
      <c r="I52" s="219"/>
      <c r="J52" s="219"/>
      <c r="K52" s="219"/>
      <c r="L52" s="48">
        <f>'Losunar skipt eftir geirum'!R19</f>
        <v>4167.9888757107328</v>
      </c>
      <c r="M52" s="48">
        <f>'Losunar skipt eftir geirum'!S19</f>
        <v>4018.8385039522359</v>
      </c>
      <c r="N52" s="48">
        <f>'Losunar skipt eftir geirum'!T19</f>
        <v>4606.066356247321</v>
      </c>
      <c r="O52" s="48">
        <f>'Losunar skipt eftir geirum'!U19</f>
        <v>4906.69972506251</v>
      </c>
      <c r="P52" s="48">
        <f>'Losunar skipt eftir geirum'!V19</f>
        <v>5299.8655719636499</v>
      </c>
      <c r="Q52" s="48">
        <f>'Losunar skipt eftir geirum'!W19</f>
        <v>4969.1163215787792</v>
      </c>
      <c r="R52" s="48">
        <f>'Losunar skipt eftir geirum'!X19</f>
        <v>4864.9215897416225</v>
      </c>
      <c r="S52" s="48">
        <f>'Losunar skipt eftir geirum'!Y19</f>
        <v>4646.5390985843042</v>
      </c>
      <c r="T52" s="48">
        <f>'Losunar skipt eftir geirum'!Z19</f>
        <v>4653.1950419390414</v>
      </c>
      <c r="U52" s="48">
        <f>'Losunar skipt eftir geirum'!AA19</f>
        <v>4661.054119757503</v>
      </c>
      <c r="V52" s="48">
        <f>'Losunar skipt eftir geirum'!AB19</f>
        <v>4661.1659002149681</v>
      </c>
      <c r="W52" s="48">
        <f>'Losunar skipt eftir geirum'!AC19</f>
        <v>4746.152482062219</v>
      </c>
      <c r="X52" s="48">
        <f>'Losunar skipt eftir geirum'!AD19</f>
        <v>4692.6121142603215</v>
      </c>
      <c r="Y52" s="48">
        <f>'Losunar skipt eftir geirum'!AE19</f>
        <v>4777.1272715749183</v>
      </c>
      <c r="Z52" s="48">
        <f>'Losunar skipt eftir geirum'!AF19</f>
        <v>4847.2766712509483</v>
      </c>
      <c r="AA52" s="48">
        <f>'Losunar skipt eftir geirum'!AG19</f>
        <v>4713.2037660353189</v>
      </c>
      <c r="AB52" s="109">
        <f>AA52/$AA$52</f>
        <v>1</v>
      </c>
      <c r="AC52" s="153">
        <f>AA52/L52-1</f>
        <v>0.13081006369807424</v>
      </c>
      <c r="AD52" s="122">
        <f>AA52/Z52-1</f>
        <v>-2.76594290585499E-2</v>
      </c>
    </row>
    <row r="53" spans="1:30" x14ac:dyDescent="0.25">
      <c r="B53" s="158" t="s">
        <v>84</v>
      </c>
      <c r="D53" s="49" t="s">
        <v>128</v>
      </c>
      <c r="E53" s="80"/>
      <c r="F53" s="80"/>
      <c r="G53" s="80"/>
      <c r="H53" s="80"/>
      <c r="I53" s="80"/>
      <c r="J53" s="80"/>
      <c r="K53" s="80"/>
      <c r="L53" s="80">
        <f>L52/'Losunar skipt eftir geirum'!R19</f>
        <v>1</v>
      </c>
      <c r="M53" s="80">
        <f>M52/'Losunar skipt eftir geirum'!S19</f>
        <v>1</v>
      </c>
      <c r="N53" s="80">
        <f>N52/'Losunar skipt eftir geirum'!T19</f>
        <v>1</v>
      </c>
      <c r="O53" s="80">
        <f>O52/'Losunar skipt eftir geirum'!U19</f>
        <v>1</v>
      </c>
      <c r="P53" s="80">
        <f>P52/'Losunar skipt eftir geirum'!V19</f>
        <v>1</v>
      </c>
      <c r="Q53" s="80">
        <f>Q52/'Losunar skipt eftir geirum'!W19</f>
        <v>1</v>
      </c>
      <c r="R53" s="80">
        <f>R52/'Losunar skipt eftir geirum'!X19</f>
        <v>1</v>
      </c>
      <c r="S53" s="80">
        <f>S52/'Losunar skipt eftir geirum'!Y19</f>
        <v>1</v>
      </c>
      <c r="T53" s="80">
        <f>T52/'Losunar skipt eftir geirum'!Z19</f>
        <v>1</v>
      </c>
      <c r="U53" s="80">
        <f>U52/'Losunar skipt eftir geirum'!AA19</f>
        <v>1</v>
      </c>
      <c r="V53" s="80">
        <f>V52/'Losunar skipt eftir geirum'!AB19</f>
        <v>1</v>
      </c>
      <c r="W53" s="80">
        <f>W52/'Losunar skipt eftir geirum'!AC19</f>
        <v>1</v>
      </c>
      <c r="X53" s="80">
        <f>X52/'Losunar skipt eftir geirum'!AD19</f>
        <v>1</v>
      </c>
      <c r="Y53" s="80">
        <f>Y52/'Losunar skipt eftir geirum'!AE19</f>
        <v>1</v>
      </c>
      <c r="Z53" s="80">
        <f>Z52/'Losunar skipt eftir geirum'!AF19</f>
        <v>1</v>
      </c>
      <c r="AA53" s="80">
        <f>AA52/'Losunar skipt eftir geirum'!AG19</f>
        <v>1</v>
      </c>
      <c r="AB53" s="42"/>
    </row>
    <row r="54" spans="1:30" x14ac:dyDescent="0.25">
      <c r="B54" s="70"/>
    </row>
    <row r="55" spans="1:30" x14ac:dyDescent="0.25">
      <c r="B55" s="49"/>
    </row>
    <row r="56" spans="1:30" x14ac:dyDescent="0.2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</row>
    <row r="57" spans="1:30" x14ac:dyDescent="0.2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</row>
    <row r="59" spans="1:30" x14ac:dyDescent="0.25">
      <c r="L59" s="2"/>
    </row>
    <row r="70" spans="1:51" s="11" customFormat="1" x14ac:dyDescent="0.2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x14ac:dyDescent="0.2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x14ac:dyDescent="0.2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x14ac:dyDescent="0.2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x14ac:dyDescent="0.25">
      <c r="C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10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5.75" thickBot="1" x14ac:dyDescent="0.3">
      <c r="C75" s="4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23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s="56" customFormat="1" ht="21" x14ac:dyDescent="0.35">
      <c r="B76" s="53" t="s">
        <v>39</v>
      </c>
      <c r="C76" s="54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7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</row>
    <row r="77" spans="1:51" x14ac:dyDescent="0.25">
      <c r="B77" s="2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24"/>
      <c r="U77" s="20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45" x14ac:dyDescent="0.25">
      <c r="B78" s="58"/>
      <c r="C78" s="64" t="s">
        <v>31</v>
      </c>
      <c r="D78" s="41">
        <v>2005</v>
      </c>
      <c r="E78" s="41">
        <v>2006</v>
      </c>
      <c r="F78" s="41">
        <v>2007</v>
      </c>
      <c r="G78" s="41">
        <v>2008</v>
      </c>
      <c r="H78" s="41">
        <v>2009</v>
      </c>
      <c r="I78" s="41">
        <v>2010</v>
      </c>
      <c r="J78" s="41">
        <v>2011</v>
      </c>
      <c r="K78" s="41">
        <v>2012</v>
      </c>
      <c r="L78" s="41">
        <v>2013</v>
      </c>
      <c r="M78" s="41">
        <v>2014</v>
      </c>
      <c r="N78" s="41">
        <v>2015</v>
      </c>
      <c r="O78" s="41">
        <v>2016</v>
      </c>
      <c r="P78" s="41">
        <v>2017</v>
      </c>
      <c r="Q78" s="41">
        <v>2018</v>
      </c>
      <c r="R78" s="41">
        <v>2019</v>
      </c>
      <c r="S78" s="41">
        <v>2020</v>
      </c>
      <c r="T78" s="111" t="s">
        <v>94</v>
      </c>
      <c r="U78" s="99" t="s">
        <v>70</v>
      </c>
      <c r="V78" s="110" t="s">
        <v>57</v>
      </c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7"/>
      <c r="AR78" s="9"/>
      <c r="AS78" s="9"/>
      <c r="AT78" s="9"/>
      <c r="AU78" s="9"/>
      <c r="AV78" s="9"/>
      <c r="AW78" s="9"/>
      <c r="AX78" s="9"/>
      <c r="AY78" s="9"/>
    </row>
    <row r="79" spans="1:51" ht="18" x14ac:dyDescent="0.35">
      <c r="A79" s="159" t="s">
        <v>89</v>
      </c>
      <c r="B79" s="66" t="s">
        <v>85</v>
      </c>
      <c r="C79" s="58" t="s">
        <v>44</v>
      </c>
      <c r="D79" s="44">
        <v>2097.3599606648258</v>
      </c>
      <c r="E79" s="44">
        <v>2159.908069563839</v>
      </c>
      <c r="F79" s="44">
        <v>2310.0352944085471</v>
      </c>
      <c r="G79" s="44">
        <v>2178.0569666416836</v>
      </c>
      <c r="H79" s="44">
        <v>2088.5289061112585</v>
      </c>
      <c r="I79" s="44">
        <v>1976.7077382328464</v>
      </c>
      <c r="J79" s="44">
        <v>1855.636915085101</v>
      </c>
      <c r="K79" s="44">
        <v>1812.491489057687</v>
      </c>
      <c r="L79" s="44">
        <v>1783.0229432743665</v>
      </c>
      <c r="M79" s="44">
        <v>1775.423144134825</v>
      </c>
      <c r="N79" s="44">
        <v>1820.0722065815316</v>
      </c>
      <c r="O79" s="44">
        <v>1788.3632094654442</v>
      </c>
      <c r="P79" s="44">
        <v>1831.7130893322981</v>
      </c>
      <c r="Q79" s="44">
        <v>1870.1146855963932</v>
      </c>
      <c r="R79" s="44">
        <v>1810.1955648839182</v>
      </c>
      <c r="S79" s="44">
        <v>1637.7692499442469</v>
      </c>
      <c r="T79" s="113">
        <f>S79/$S$83</f>
        <v>0.60276778316481172</v>
      </c>
      <c r="U79" s="123">
        <f>S79/D79-1</f>
        <v>-0.21912819894535263</v>
      </c>
      <c r="V79" s="124">
        <f>S79/R79-1</f>
        <v>-9.5252865648650764E-2</v>
      </c>
    </row>
    <row r="80" spans="1:51" ht="18" x14ac:dyDescent="0.35">
      <c r="A80" s="159" t="s">
        <v>91</v>
      </c>
      <c r="B80" s="31" t="s">
        <v>86</v>
      </c>
      <c r="C80" s="59" t="s">
        <v>44</v>
      </c>
      <c r="D80" s="44">
        <v>129.96219806323745</v>
      </c>
      <c r="E80" s="44">
        <v>147.38831341956302</v>
      </c>
      <c r="F80" s="44">
        <v>150.74261389105141</v>
      </c>
      <c r="G80" s="44">
        <v>148.22582384281122</v>
      </c>
      <c r="H80" s="44">
        <v>126.38183889889706</v>
      </c>
      <c r="I80" s="44">
        <v>138.47444576534804</v>
      </c>
      <c r="J80" s="44">
        <v>171.94927870185643</v>
      </c>
      <c r="K80" s="44">
        <v>160.28316284031075</v>
      </c>
      <c r="L80" s="44">
        <v>188.3177307986025</v>
      </c>
      <c r="M80" s="44">
        <v>185.79227624506461</v>
      </c>
      <c r="N80" s="44">
        <v>178.36439776201041</v>
      </c>
      <c r="O80" s="44">
        <v>195.87490238818896</v>
      </c>
      <c r="P80" s="44">
        <v>188.04777804912305</v>
      </c>
      <c r="Q80" s="44">
        <v>208.97506497022573</v>
      </c>
      <c r="R80" s="44">
        <v>218.04546078459134</v>
      </c>
      <c r="S80" s="44">
        <v>213.96619864782087</v>
      </c>
      <c r="T80" s="114">
        <f>S80/$S$83</f>
        <v>7.8748536300543681E-2</v>
      </c>
      <c r="U80" s="125">
        <f>S80/D80-1</f>
        <v>0.64637257476753707</v>
      </c>
      <c r="V80" s="126">
        <f>S80/R80-1</f>
        <v>-1.8708310285809659E-2</v>
      </c>
    </row>
    <row r="81" spans="1:22" ht="18" x14ac:dyDescent="0.35">
      <c r="A81" s="159" t="s">
        <v>92</v>
      </c>
      <c r="B81" s="31" t="s">
        <v>11</v>
      </c>
      <c r="C81" s="59" t="s">
        <v>44</v>
      </c>
      <c r="D81" s="44">
        <v>605.25910468965253</v>
      </c>
      <c r="E81" s="44">
        <v>628.917308468481</v>
      </c>
      <c r="F81" s="44">
        <v>644.14248854923062</v>
      </c>
      <c r="G81" s="44">
        <v>659.9239288050187</v>
      </c>
      <c r="H81" s="44">
        <v>647.08497049642904</v>
      </c>
      <c r="I81" s="44">
        <v>631.42938721974963</v>
      </c>
      <c r="J81" s="44">
        <v>631.95258187999457</v>
      </c>
      <c r="K81" s="44">
        <v>635.05251386254406</v>
      </c>
      <c r="L81" s="44">
        <v>620.19319086900566</v>
      </c>
      <c r="M81" s="44">
        <v>665.83373689489906</v>
      </c>
      <c r="N81" s="44">
        <v>654.78888677930229</v>
      </c>
      <c r="O81" s="44">
        <v>656.5916143362532</v>
      </c>
      <c r="P81" s="44">
        <v>657.84157048540385</v>
      </c>
      <c r="Q81" s="44">
        <v>634.09660858793393</v>
      </c>
      <c r="R81" s="44">
        <v>621.34275972489922</v>
      </c>
      <c r="S81" s="44">
        <v>618.31424627742672</v>
      </c>
      <c r="T81" s="114">
        <f>S81/$S$83</f>
        <v>0.22756557893644261</v>
      </c>
      <c r="U81" s="125">
        <f>S81/D81-1</f>
        <v>2.1569508804775817E-2</v>
      </c>
      <c r="V81" s="126">
        <f>S81/R81-1</f>
        <v>-4.8741429751485432E-3</v>
      </c>
    </row>
    <row r="82" spans="1:22" ht="18" x14ac:dyDescent="0.35">
      <c r="A82" s="159" t="s">
        <v>93</v>
      </c>
      <c r="B82" s="65" t="s">
        <v>16</v>
      </c>
      <c r="C82" s="60" t="s">
        <v>44</v>
      </c>
      <c r="D82" s="44">
        <v>304.26886425279139</v>
      </c>
      <c r="E82" s="44">
        <v>328.39144916060894</v>
      </c>
      <c r="F82" s="44">
        <v>331.74922663552525</v>
      </c>
      <c r="G82" s="44">
        <v>314.86987456819281</v>
      </c>
      <c r="H82" s="44">
        <v>303.05224251989711</v>
      </c>
      <c r="I82" s="44">
        <v>296.44786560387439</v>
      </c>
      <c r="J82" s="44">
        <v>278.32394751915484</v>
      </c>
      <c r="K82" s="44">
        <v>260.17390011292048</v>
      </c>
      <c r="L82" s="44">
        <v>270.02289303999356</v>
      </c>
      <c r="M82" s="44">
        <v>259.96435990896543</v>
      </c>
      <c r="N82" s="44">
        <v>260.88884748504995</v>
      </c>
      <c r="O82" s="44">
        <v>248.24345843867917</v>
      </c>
      <c r="P82" s="44">
        <v>244.89775414001599</v>
      </c>
      <c r="Q82" s="44">
        <v>254.82192407903756</v>
      </c>
      <c r="R82" s="44">
        <v>223.156354164416</v>
      </c>
      <c r="S82" s="44">
        <v>247.03190054224967</v>
      </c>
      <c r="T82" s="115">
        <f>S82/$S$83</f>
        <v>9.0918101598201975E-2</v>
      </c>
      <c r="U82" s="127">
        <f>S82/D82-1</f>
        <v>-0.18811311453474366</v>
      </c>
      <c r="V82" s="128">
        <f>S82/R82-1</f>
        <v>0.10699021530098474</v>
      </c>
    </row>
    <row r="83" spans="1:22" s="2" customFormat="1" ht="18" x14ac:dyDescent="0.35">
      <c r="B83" s="154" t="s">
        <v>4</v>
      </c>
      <c r="C83" s="155" t="s">
        <v>45</v>
      </c>
      <c r="D83" s="47">
        <f>SUM(D79:D82)</f>
        <v>3136.8501276705069</v>
      </c>
      <c r="E83" s="48">
        <f t="shared" ref="E83:O83" si="6">SUM(E79:E82)</f>
        <v>3264.6051406124921</v>
      </c>
      <c r="F83" s="48">
        <f t="shared" si="6"/>
        <v>3436.6696234843544</v>
      </c>
      <c r="G83" s="48">
        <f t="shared" si="6"/>
        <v>3301.0765938577065</v>
      </c>
      <c r="H83" s="48">
        <f t="shared" si="6"/>
        <v>3165.0479580264814</v>
      </c>
      <c r="I83" s="48">
        <f t="shared" si="6"/>
        <v>3043.0594368218185</v>
      </c>
      <c r="J83" s="48">
        <f t="shared" si="6"/>
        <v>2937.8627231861069</v>
      </c>
      <c r="K83" s="48">
        <f t="shared" si="6"/>
        <v>2868.0010658734623</v>
      </c>
      <c r="L83" s="48">
        <f t="shared" si="6"/>
        <v>2861.5567579819681</v>
      </c>
      <c r="M83" s="48">
        <f t="shared" si="6"/>
        <v>2887.0135171837542</v>
      </c>
      <c r="N83" s="48">
        <f t="shared" si="6"/>
        <v>2914.1143386078943</v>
      </c>
      <c r="O83" s="48">
        <f t="shared" si="6"/>
        <v>2889.0731846285657</v>
      </c>
      <c r="P83" s="48">
        <f t="shared" ref="P83:S83" si="7">SUM(P79:P82)</f>
        <v>2922.5001920068407</v>
      </c>
      <c r="Q83" s="48">
        <f t="shared" si="7"/>
        <v>2968.0082832335906</v>
      </c>
      <c r="R83" s="48">
        <f t="shared" si="7"/>
        <v>2872.7401395578249</v>
      </c>
      <c r="S83" s="48">
        <f t="shared" si="7"/>
        <v>2717.0815954117443</v>
      </c>
      <c r="T83" s="109">
        <f>S83/$S$83</f>
        <v>1</v>
      </c>
      <c r="U83" s="129">
        <f>S83/D83-1</f>
        <v>-0.13381848515998174</v>
      </c>
      <c r="V83" s="122">
        <f>S83/R83-1</f>
        <v>-5.4184693562307262E-2</v>
      </c>
    </row>
    <row r="84" spans="1:22" x14ac:dyDescent="0.25">
      <c r="B84" s="49" t="s">
        <v>87</v>
      </c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</row>
    <row r="85" spans="1:22" x14ac:dyDescent="0.25">
      <c r="B85" s="71" t="s">
        <v>88</v>
      </c>
    </row>
    <row r="106" spans="2:51" ht="21" x14ac:dyDescent="0.35">
      <c r="B106" s="74" t="s">
        <v>62</v>
      </c>
    </row>
    <row r="108" spans="2:51" ht="45" x14ac:dyDescent="0.25">
      <c r="B108" s="64" t="s">
        <v>61</v>
      </c>
      <c r="C108" s="64" t="s">
        <v>31</v>
      </c>
      <c r="D108" s="41">
        <v>2005</v>
      </c>
      <c r="E108" s="41">
        <v>2006</v>
      </c>
      <c r="F108" s="41">
        <v>2007</v>
      </c>
      <c r="G108" s="41">
        <v>2008</v>
      </c>
      <c r="H108" s="41">
        <v>2009</v>
      </c>
      <c r="I108" s="41">
        <v>2010</v>
      </c>
      <c r="J108" s="41">
        <v>2011</v>
      </c>
      <c r="K108" s="41">
        <v>2012</v>
      </c>
      <c r="L108" s="41">
        <v>2013</v>
      </c>
      <c r="M108" s="41">
        <v>2014</v>
      </c>
      <c r="N108" s="41">
        <v>2015</v>
      </c>
      <c r="O108" s="41">
        <v>2016</v>
      </c>
      <c r="P108" s="41">
        <v>2017</v>
      </c>
      <c r="Q108" s="41">
        <v>2018</v>
      </c>
      <c r="R108" s="41">
        <v>2019</v>
      </c>
      <c r="S108" s="41">
        <v>2020</v>
      </c>
      <c r="T108" s="111" t="s">
        <v>94</v>
      </c>
      <c r="U108" s="112" t="s">
        <v>70</v>
      </c>
      <c r="V108" s="110" t="s">
        <v>57</v>
      </c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7"/>
      <c r="AR108" s="9"/>
      <c r="AS108" s="9"/>
      <c r="AT108" s="9"/>
      <c r="AU108" s="9"/>
      <c r="AV108" s="9"/>
      <c r="AW108" s="9"/>
      <c r="AX108" s="9"/>
      <c r="AY108" s="9"/>
    </row>
    <row r="109" spans="2:51" ht="18" x14ac:dyDescent="0.35">
      <c r="B109" s="66" t="s">
        <v>1</v>
      </c>
      <c r="C109" s="58" t="s">
        <v>44</v>
      </c>
      <c r="D109" s="46">
        <f>'Losunar skipt eftir geirum'!S44</f>
        <v>766.17930437788948</v>
      </c>
      <c r="E109" s="46">
        <f>'Losunar skipt eftir geirum'!T44</f>
        <v>873.54972405871774</v>
      </c>
      <c r="F109" s="46">
        <f>'Losunar skipt eftir geirum'!U44</f>
        <v>905.10530037420756</v>
      </c>
      <c r="G109" s="46">
        <f>'Losunar skipt eftir geirum'!V44</f>
        <v>851.6266536725808</v>
      </c>
      <c r="H109" s="46">
        <f>'Losunar skipt eftir geirum'!W44</f>
        <v>852.43909487728388</v>
      </c>
      <c r="I109" s="46">
        <f>'Losunar skipt eftir geirum'!X44</f>
        <v>805.2578713973711</v>
      </c>
      <c r="J109" s="46">
        <f>'Losunar skipt eftir geirum'!Y44</f>
        <v>787.12456291187209</v>
      </c>
      <c r="K109" s="46">
        <f>'Losunar skipt eftir geirum'!Z44</f>
        <v>782.06684887081167</v>
      </c>
      <c r="L109" s="46">
        <f>'Losunar skipt eftir geirum'!AA44</f>
        <v>796.71411031770538</v>
      </c>
      <c r="M109" s="46">
        <f>'Losunar skipt eftir geirum'!AB44</f>
        <v>796.15582530074153</v>
      </c>
      <c r="N109" s="46">
        <f>'Losunar skipt eftir geirum'!AC44</f>
        <v>818.89026685797296</v>
      </c>
      <c r="O109" s="46">
        <f>'Losunar skipt eftir geirum'!AD44</f>
        <v>893.80019108635565</v>
      </c>
      <c r="P109" s="46">
        <f>'Losunar skipt eftir geirum'!AE44</f>
        <v>944.00245680958312</v>
      </c>
      <c r="Q109" s="46">
        <f>'Losunar skipt eftir geirum'!AF44</f>
        <v>970.17602569298879</v>
      </c>
      <c r="R109" s="46">
        <f>'Losunar skipt eftir geirum'!AG44</f>
        <v>949.75075919649328</v>
      </c>
      <c r="S109" s="137">
        <f>'Losunar skipt eftir geirum'!AH44</f>
        <v>825.1633178586693</v>
      </c>
      <c r="T109" s="113">
        <f>S109/$S$83</f>
        <v>0.30369471393575309</v>
      </c>
      <c r="U109" s="116">
        <f>S109/D109-1</f>
        <v>7.6984608098586982E-2</v>
      </c>
      <c r="V109" s="119">
        <f>S109/R109-1</f>
        <v>-0.13117909107356462</v>
      </c>
    </row>
    <row r="110" spans="2:51" ht="18" x14ac:dyDescent="0.35">
      <c r="B110" s="31" t="s">
        <v>0</v>
      </c>
      <c r="C110" s="59" t="s">
        <v>44</v>
      </c>
      <c r="D110" s="44">
        <f>'Losunar skipt eftir geirum'!S43</f>
        <v>742.72197721357941</v>
      </c>
      <c r="E110" s="44">
        <f>'Losunar skipt eftir geirum'!T43</f>
        <v>676.57188732731368</v>
      </c>
      <c r="F110" s="44">
        <f>'Losunar skipt eftir geirum'!U43</f>
        <v>769.35936873164599</v>
      </c>
      <c r="G110" s="44">
        <f>'Losunar skipt eftir geirum'!V43</f>
        <v>707.10050413221859</v>
      </c>
      <c r="H110" s="44">
        <f>'Losunar skipt eftir geirum'!W43</f>
        <v>763.15932233045044</v>
      </c>
      <c r="I110" s="44">
        <f>'Losunar skipt eftir geirum'!X43</f>
        <v>727.00152644784032</v>
      </c>
      <c r="J110" s="44">
        <f>'Losunar skipt eftir geirum'!Y43</f>
        <v>657.59467540912954</v>
      </c>
      <c r="K110" s="44">
        <f>'Losunar skipt eftir geirum'!Z43</f>
        <v>651.7626806736281</v>
      </c>
      <c r="L110" s="44">
        <f>'Losunar skipt eftir geirum'!AA43</f>
        <v>615.08931049159742</v>
      </c>
      <c r="M110" s="44">
        <f>'Losunar skipt eftir geirum'!AB43</f>
        <v>606.60751815421463</v>
      </c>
      <c r="N110" s="44">
        <f>'Losunar skipt eftir geirum'!AC43</f>
        <v>621.58777256356927</v>
      </c>
      <c r="O110" s="44">
        <f>'Losunar skipt eftir geirum'!AD43</f>
        <v>519.05803464372491</v>
      </c>
      <c r="P110" s="44">
        <f>'Losunar skipt eftir geirum'!AE43</f>
        <v>530.69944798604809</v>
      </c>
      <c r="Q110" s="44">
        <f>'Losunar skipt eftir geirum'!AF43</f>
        <v>547.22911581175003</v>
      </c>
      <c r="R110" s="44">
        <f>'Losunar skipt eftir geirum'!AG43</f>
        <v>518.67425433113544</v>
      </c>
      <c r="S110" s="170">
        <f>'Losunar skipt eftir geirum'!AH43</f>
        <v>509.79922526073057</v>
      </c>
      <c r="T110" s="114">
        <f t="shared" ref="T110:T116" si="8">S110/$S$83</f>
        <v>0.18762749934400702</v>
      </c>
      <c r="U110" s="117">
        <f t="shared" ref="U110:U117" si="9">S110/D110-1</f>
        <v>-0.3136069203535482</v>
      </c>
      <c r="V110" s="120">
        <f t="shared" ref="V110:V117" si="10">S110/R110-1</f>
        <v>-1.711098824800894E-2</v>
      </c>
    </row>
    <row r="111" spans="2:51" ht="18" x14ac:dyDescent="0.35">
      <c r="B111" s="31" t="s">
        <v>14</v>
      </c>
      <c r="C111" s="59" t="s">
        <v>44</v>
      </c>
      <c r="D111" s="44">
        <f>'Losunar skipt eftir geirum'!S104</f>
        <v>238.2702998087679</v>
      </c>
      <c r="E111" s="44">
        <f>'Losunar skipt eftir geirum'!T104</f>
        <v>254.8324607179257</v>
      </c>
      <c r="F111" s="44">
        <f>'Losunar skipt eftir geirum'!U104</f>
        <v>265.38378977632391</v>
      </c>
      <c r="G111" s="44">
        <f>'Losunar skipt eftir geirum'!V104</f>
        <v>274.80122095915783</v>
      </c>
      <c r="H111" s="44">
        <f>'Losunar skipt eftir geirum'!W104</f>
        <v>258.00646168003118</v>
      </c>
      <c r="I111" s="44">
        <f>'Losunar skipt eftir geirum'!X104</f>
        <v>250.33613863984118</v>
      </c>
      <c r="J111" s="44">
        <f>'Losunar skipt eftir geirum'!Y104</f>
        <v>248.97733889847825</v>
      </c>
      <c r="K111" s="44">
        <f>'Losunar skipt eftir geirum'!Z104</f>
        <v>257.016410688652</v>
      </c>
      <c r="L111" s="44">
        <f>'Losunar skipt eftir geirum'!AA104</f>
        <v>252.08182420259635</v>
      </c>
      <c r="M111" s="44">
        <f>'Losunar skipt eftir geirum'!AB104</f>
        <v>274.03377814985527</v>
      </c>
      <c r="N111" s="44">
        <f>'Losunar skipt eftir geirum'!AC104</f>
        <v>258.29216548819812</v>
      </c>
      <c r="O111" s="44">
        <f>'Losunar skipt eftir geirum'!AD104</f>
        <v>255.01869988812734</v>
      </c>
      <c r="P111" s="44">
        <f>'Losunar skipt eftir geirum'!AE104</f>
        <v>265.27513677623853</v>
      </c>
      <c r="Q111" s="44">
        <f>'Losunar skipt eftir geirum'!AF104</f>
        <v>252.7139410171043</v>
      </c>
      <c r="R111" s="44">
        <f>'Losunar skipt eftir geirum'!AG104</f>
        <v>243.24214163488236</v>
      </c>
      <c r="S111" s="170">
        <f>'Losunar skipt eftir geirum'!AH104</f>
        <v>247.52366217163456</v>
      </c>
      <c r="T111" s="114">
        <f t="shared" si="8"/>
        <v>9.1099090505644173E-2</v>
      </c>
      <c r="U111" s="117">
        <f t="shared" si="9"/>
        <v>3.883556771571306E-2</v>
      </c>
      <c r="V111" s="120">
        <f t="shared" si="10"/>
        <v>1.7601886367120345E-2</v>
      </c>
    </row>
    <row r="112" spans="2:51" ht="18" x14ac:dyDescent="0.35">
      <c r="B112" s="31" t="s">
        <v>18</v>
      </c>
      <c r="C112" s="59" t="s">
        <v>44</v>
      </c>
      <c r="D112" s="44">
        <f>'Losunar skipt eftir geirum'!S128</f>
        <v>234.37921196633101</v>
      </c>
      <c r="E112" s="44">
        <f>'Losunar skipt eftir geirum'!T128</f>
        <v>265.32269581775853</v>
      </c>
      <c r="F112" s="44">
        <f>'Losunar skipt eftir geirum'!U128</f>
        <v>262.41508077476391</v>
      </c>
      <c r="G112" s="44">
        <f>'Losunar skipt eftir geirum'!V128</f>
        <v>252.08197955104674</v>
      </c>
      <c r="H112" s="44">
        <f>'Losunar skipt eftir geirum'!W128</f>
        <v>242.79421898440251</v>
      </c>
      <c r="I112" s="44">
        <f>'Losunar skipt eftir geirum'!X128</f>
        <v>242.68989381530926</v>
      </c>
      <c r="J112" s="44">
        <f>'Losunar skipt eftir geirum'!Y128</f>
        <v>221.37354613052207</v>
      </c>
      <c r="K112" s="44">
        <f>'Losunar skipt eftir geirum'!Z128</f>
        <v>195.92564616445776</v>
      </c>
      <c r="L112" s="44">
        <f>'Losunar skipt eftir geirum'!AA128</f>
        <v>208.1074537581577</v>
      </c>
      <c r="M112" s="44">
        <f>'Losunar skipt eftir geirum'!AB128</f>
        <v>204.58904049232558</v>
      </c>
      <c r="N112" s="44">
        <f>'Losunar skipt eftir geirum'!AC128</f>
        <v>200.14798023607082</v>
      </c>
      <c r="O112" s="44">
        <f>'Losunar skipt eftir geirum'!AD128</f>
        <v>191.97150498230337</v>
      </c>
      <c r="P112" s="44">
        <f>'Losunar skipt eftir geirum'!AE128</f>
        <v>184.80485083694774</v>
      </c>
      <c r="Q112" s="44">
        <f>'Losunar skipt eftir geirum'!AF128</f>
        <v>192.83175217185243</v>
      </c>
      <c r="R112" s="44">
        <f>'Losunar skipt eftir geirum'!AG128</f>
        <v>161.84510288557595</v>
      </c>
      <c r="S112" s="170">
        <f>'Losunar skipt eftir geirum'!AH128</f>
        <v>187.06678015949052</v>
      </c>
      <c r="T112" s="114">
        <f t="shared" si="8"/>
        <v>6.8848421952209568E-2</v>
      </c>
      <c r="U112" s="117">
        <f t="shared" si="9"/>
        <v>-0.20186274802236726</v>
      </c>
      <c r="V112" s="120">
        <f t="shared" si="10"/>
        <v>0.15583837153074831</v>
      </c>
    </row>
    <row r="113" spans="2:22" ht="18" x14ac:dyDescent="0.35">
      <c r="B113" s="31" t="s">
        <v>63</v>
      </c>
      <c r="C113" s="59" t="s">
        <v>44</v>
      </c>
      <c r="D113" s="44">
        <f>'Losunar skipt eftir geirum'!S78</f>
        <v>58.461784996185152</v>
      </c>
      <c r="E113" s="44">
        <f>'Losunar skipt eftir geirum'!T78</f>
        <v>67.622713642634181</v>
      </c>
      <c r="F113" s="44">
        <f>'Losunar skipt eftir geirum'!U78</f>
        <v>68.39350406063582</v>
      </c>
      <c r="G113" s="44">
        <f>'Losunar skipt eftir geirum'!V78</f>
        <v>70.009216490759272</v>
      </c>
      <c r="H113" s="44">
        <f>'Losunar skipt eftir geirum'!W78</f>
        <v>83.18130058940811</v>
      </c>
      <c r="I113" s="44">
        <f>'Losunar skipt eftir geirum'!X78</f>
        <v>111.3230464650436</v>
      </c>
      <c r="J113" s="44">
        <f>'Losunar skipt eftir geirum'!Y78</f>
        <v>136.26094598658503</v>
      </c>
      <c r="K113" s="44">
        <f>'Losunar skipt eftir geirum'!Z78</f>
        <v>141.7354535795802</v>
      </c>
      <c r="L113" s="44">
        <f>'Losunar skipt eftir geirum'!AA78</f>
        <v>172.325525548287</v>
      </c>
      <c r="M113" s="44">
        <f>'Losunar skipt eftir geirum'!AB78</f>
        <v>170.28246172003213</v>
      </c>
      <c r="N113" s="44">
        <f>'Losunar skipt eftir geirum'!AC78</f>
        <v>163.33754734965646</v>
      </c>
      <c r="O113" s="44">
        <f>'Losunar skipt eftir geirum'!AD78</f>
        <v>181.26564555654693</v>
      </c>
      <c r="P113" s="44">
        <f>'Losunar skipt eftir geirum'!AE78</f>
        <v>172.7906188888727</v>
      </c>
      <c r="Q113" s="44">
        <f>'Losunar skipt eftir geirum'!AF78</f>
        <v>191.33548256405777</v>
      </c>
      <c r="R113" s="44">
        <f>'Losunar skipt eftir geirum'!AG78</f>
        <v>202.69101206311976</v>
      </c>
      <c r="S113" s="170">
        <f>'Losunar skipt eftir geirum'!AH78</f>
        <v>197.77180722763285</v>
      </c>
      <c r="T113" s="114">
        <f t="shared" si="8"/>
        <v>7.278832095495559E-2</v>
      </c>
      <c r="U113" s="117">
        <f t="shared" si="9"/>
        <v>2.382924541912947</v>
      </c>
      <c r="V113" s="120">
        <f t="shared" si="10"/>
        <v>-2.4269476901891518E-2</v>
      </c>
    </row>
    <row r="114" spans="2:22" ht="18" x14ac:dyDescent="0.35">
      <c r="B114" s="31" t="s">
        <v>2</v>
      </c>
      <c r="C114" s="59" t="s">
        <v>44</v>
      </c>
      <c r="D114" s="44">
        <f>'Losunar skipt eftir geirum'!S49</f>
        <v>119.29791555191447</v>
      </c>
      <c r="E114" s="44">
        <f>'Losunar skipt eftir geirum'!T49</f>
        <v>129.24056672281176</v>
      </c>
      <c r="F114" s="44">
        <f>'Losunar skipt eftir geirum'!U49</f>
        <v>149.83992987683513</v>
      </c>
      <c r="G114" s="44">
        <f>'Losunar skipt eftir geirum'!V49</f>
        <v>188.48446841169914</v>
      </c>
      <c r="H114" s="44">
        <f>'Losunar skipt eftir geirum'!W49</f>
        <v>172.40675584137767</v>
      </c>
      <c r="I114" s="44">
        <f>'Losunar skipt eftir geirum'!X49</f>
        <v>194.215</v>
      </c>
      <c r="J114" s="44">
        <f>'Losunar skipt eftir geirum'!Y49</f>
        <v>183.00800000000001</v>
      </c>
      <c r="K114" s="44">
        <f>'Losunar skipt eftir geirum'!Z49</f>
        <v>174.81625</v>
      </c>
      <c r="L114" s="44">
        <f>'Losunar skipt eftir geirum'!AA49</f>
        <v>176.60900000000001</v>
      </c>
      <c r="M114" s="44">
        <f>'Losunar skipt eftir geirum'!AB49</f>
        <v>186.96475000000001</v>
      </c>
      <c r="N114" s="44">
        <f>'Losunar skipt eftir geirum'!AC49</f>
        <v>167.0795</v>
      </c>
      <c r="O114" s="44">
        <f>'Losunar skipt eftir geirum'!AD49</f>
        <v>151.80460830540562</v>
      </c>
      <c r="P114" s="44">
        <f>'Losunar skipt eftir geirum'!AE49</f>
        <v>149.07774999999998</v>
      </c>
      <c r="Q114" s="44">
        <f>'Losunar skipt eftir geirum'!AF49</f>
        <v>158.982</v>
      </c>
      <c r="R114" s="44">
        <f>'Losunar skipt eftir geirum'!AG49</f>
        <v>166.24161351894816</v>
      </c>
      <c r="S114" s="170">
        <f>'Losunar skipt eftir geirum'!AH49</f>
        <v>178.726</v>
      </c>
      <c r="T114" s="114">
        <f t="shared" si="8"/>
        <v>6.5778664984448509E-2</v>
      </c>
      <c r="U114" s="117">
        <f t="shared" si="9"/>
        <v>0.49814855668810409</v>
      </c>
      <c r="V114" s="120">
        <f t="shared" si="10"/>
        <v>7.5097842331931286E-2</v>
      </c>
    </row>
    <row r="115" spans="2:22" ht="18" x14ac:dyDescent="0.35">
      <c r="B115" s="31" t="s">
        <v>12</v>
      </c>
      <c r="C115" s="59" t="s">
        <v>44</v>
      </c>
      <c r="D115" s="44">
        <f>'Losunar skipt eftir geirum'!S102</f>
        <v>289.029125974507</v>
      </c>
      <c r="E115" s="44">
        <f>'Losunar skipt eftir geirum'!T102</f>
        <v>294.56448094597323</v>
      </c>
      <c r="F115" s="44">
        <f>'Losunar skipt eftir geirum'!U102</f>
        <v>298.84221730153519</v>
      </c>
      <c r="G115" s="44">
        <f>'Losunar skipt eftir geirum'!V102</f>
        <v>301.85389401360175</v>
      </c>
      <c r="H115" s="44">
        <f>'Losunar skipt eftir geirum'!W102</f>
        <v>306.13893784340803</v>
      </c>
      <c r="I115" s="44">
        <f>'Losunar skipt eftir geirum'!X102</f>
        <v>303.06097745823894</v>
      </c>
      <c r="J115" s="44">
        <f>'Losunar skipt eftir geirum'!Y102</f>
        <v>302.58864287651352</v>
      </c>
      <c r="K115" s="44">
        <f>'Losunar skipt eftir geirum'!Z102</f>
        <v>299.5834893503233</v>
      </c>
      <c r="L115" s="44">
        <f>'Losunar skipt eftir geirum'!AA102</f>
        <v>292.90111443242057</v>
      </c>
      <c r="M115" s="44">
        <f>'Losunar skipt eftir geirum'!AB102</f>
        <v>311.3759832623777</v>
      </c>
      <c r="N115" s="44">
        <f>'Losunar skipt eftir geirum'!AC102</f>
        <v>313.84037718829347</v>
      </c>
      <c r="O115" s="44">
        <f>'Losunar skipt eftir geirum'!AD102</f>
        <v>318.06075528189569</v>
      </c>
      <c r="P115" s="44">
        <f>'Losunar skipt eftir geirum'!AE102</f>
        <v>311.00770452994306</v>
      </c>
      <c r="Q115" s="44">
        <f>'Losunar skipt eftir geirum'!AF102</f>
        <v>301.09637776279374</v>
      </c>
      <c r="R115" s="44">
        <f>'Losunar skipt eftir geirum'!AG102</f>
        <v>296.6605146457685</v>
      </c>
      <c r="S115" s="170">
        <f>'Losunar skipt eftir geirum'!AH102</f>
        <v>291.28860101364239</v>
      </c>
      <c r="T115" s="114">
        <f t="shared" si="8"/>
        <v>0.10720642379880416</v>
      </c>
      <c r="U115" s="117">
        <f t="shared" si="9"/>
        <v>7.8174648714630646E-3</v>
      </c>
      <c r="V115" s="120">
        <f t="shared" si="10"/>
        <v>-1.8107949548124114E-2</v>
      </c>
    </row>
    <row r="116" spans="2:22" ht="18" x14ac:dyDescent="0.35">
      <c r="B116" s="31" t="s">
        <v>27</v>
      </c>
      <c r="C116" s="59" t="s">
        <v>44</v>
      </c>
      <c r="D116" s="44">
        <f>'Losunar skipt eftir geirum'!S47</f>
        <v>0</v>
      </c>
      <c r="E116" s="44">
        <f>'Losunar skipt eftir geirum'!T47</f>
        <v>0</v>
      </c>
      <c r="F116" s="44">
        <f>'Losunar skipt eftir geirum'!U47</f>
        <v>0</v>
      </c>
      <c r="G116" s="44">
        <f>'Losunar skipt eftir geirum'!V47</f>
        <v>0</v>
      </c>
      <c r="H116" s="44">
        <f>'Losunar skipt eftir geirum'!W47</f>
        <v>0</v>
      </c>
      <c r="I116" s="44">
        <f>'Losunar skipt eftir geirum'!X47</f>
        <v>0</v>
      </c>
      <c r="J116" s="44">
        <f>'Losunar skipt eftir geirum'!Y47</f>
        <v>0</v>
      </c>
      <c r="K116" s="44">
        <f>'Losunar skipt eftir geirum'!Z47</f>
        <v>0</v>
      </c>
      <c r="L116" s="44">
        <f>'Losunar skipt eftir geirum'!AA47</f>
        <v>0</v>
      </c>
      <c r="M116" s="44">
        <f>'Losunar skipt eftir geirum'!AB47</f>
        <v>0</v>
      </c>
      <c r="N116" s="44">
        <f>'Losunar skipt eftir geirum'!AC47</f>
        <v>0</v>
      </c>
      <c r="O116" s="44">
        <f>'Losunar skipt eftir geirum'!AD47</f>
        <v>0</v>
      </c>
      <c r="P116" s="44">
        <f>'Losunar skipt eftir geirum'!AE47</f>
        <v>0</v>
      </c>
      <c r="Q116" s="44">
        <f>'Losunar skipt eftir geirum'!AF47</f>
        <v>0</v>
      </c>
      <c r="R116" s="44">
        <f>'Losunar skipt eftir geirum'!AG47</f>
        <v>25.392694350704996</v>
      </c>
      <c r="S116" s="170">
        <f>'Losunar skipt eftir geirum'!AH47</f>
        <v>13.162543915126664</v>
      </c>
      <c r="T116" s="114">
        <f t="shared" si="8"/>
        <v>4.8443682874131809E-3</v>
      </c>
      <c r="U116" s="117" t="e">
        <f t="shared" si="9"/>
        <v>#DIV/0!</v>
      </c>
      <c r="V116" s="120">
        <f t="shared" si="10"/>
        <v>-0.48164051701897392</v>
      </c>
    </row>
    <row r="117" spans="2:22" ht="18" x14ac:dyDescent="0.35">
      <c r="B117" s="60" t="s">
        <v>3</v>
      </c>
      <c r="C117" s="60" t="s">
        <v>44</v>
      </c>
      <c r="D117" s="44">
        <f t="shared" ref="D117:R117" si="11">D83-SUM(D109:D116)</f>
        <v>688.51050778133276</v>
      </c>
      <c r="E117" s="44">
        <f t="shared" si="11"/>
        <v>702.90061137935754</v>
      </c>
      <c r="F117" s="44">
        <f t="shared" si="11"/>
        <v>717.33043258840735</v>
      </c>
      <c r="G117" s="44">
        <f t="shared" si="11"/>
        <v>655.11865662664195</v>
      </c>
      <c r="H117" s="44">
        <f t="shared" si="11"/>
        <v>486.92186588011964</v>
      </c>
      <c r="I117" s="44">
        <f t="shared" si="11"/>
        <v>409.17498259817376</v>
      </c>
      <c r="J117" s="44">
        <f t="shared" si="11"/>
        <v>400.93501097300668</v>
      </c>
      <c r="K117" s="44">
        <f t="shared" si="11"/>
        <v>365.09428654600924</v>
      </c>
      <c r="L117" s="44">
        <f t="shared" si="11"/>
        <v>347.72841923120359</v>
      </c>
      <c r="M117" s="44">
        <f>M83-SUM(M109:M116)</f>
        <v>337.00416010420713</v>
      </c>
      <c r="N117" s="44">
        <f t="shared" si="11"/>
        <v>370.9387289241331</v>
      </c>
      <c r="O117" s="44">
        <f t="shared" si="11"/>
        <v>378.09374488420644</v>
      </c>
      <c r="P117" s="44">
        <f t="shared" si="11"/>
        <v>364.8422261792075</v>
      </c>
      <c r="Q117" s="44">
        <f t="shared" si="11"/>
        <v>353.64358821304313</v>
      </c>
      <c r="R117" s="44">
        <f t="shared" si="11"/>
        <v>308.24204693119646</v>
      </c>
      <c r="S117" s="170">
        <f t="shared" ref="S117" si="12">S83-SUM(S109:S116)</f>
        <v>266.57965780481754</v>
      </c>
      <c r="T117" s="115">
        <f>S117/$S$83</f>
        <v>9.8112496236764754E-2</v>
      </c>
      <c r="U117" s="118">
        <f t="shared" si="9"/>
        <v>-0.61281686366145949</v>
      </c>
      <c r="V117" s="121">
        <f t="shared" si="10"/>
        <v>-0.13516127842117043</v>
      </c>
    </row>
    <row r="118" spans="2:22" s="2" customFormat="1" ht="18" x14ac:dyDescent="0.35">
      <c r="B118" s="154" t="s">
        <v>4</v>
      </c>
      <c r="C118" s="32" t="s">
        <v>45</v>
      </c>
      <c r="D118" s="48">
        <f t="shared" ref="D118:R118" si="13">SUM(D109:D117)</f>
        <v>3136.8501276705069</v>
      </c>
      <c r="E118" s="48">
        <f t="shared" si="13"/>
        <v>3264.6051406124921</v>
      </c>
      <c r="F118" s="48">
        <f t="shared" si="13"/>
        <v>3436.6696234843544</v>
      </c>
      <c r="G118" s="48">
        <f t="shared" si="13"/>
        <v>3301.0765938577065</v>
      </c>
      <c r="H118" s="48">
        <f t="shared" si="13"/>
        <v>3165.0479580264814</v>
      </c>
      <c r="I118" s="48">
        <f t="shared" si="13"/>
        <v>3043.0594368218185</v>
      </c>
      <c r="J118" s="48">
        <f t="shared" si="13"/>
        <v>2937.8627231861069</v>
      </c>
      <c r="K118" s="48">
        <f t="shared" si="13"/>
        <v>2868.0010658734623</v>
      </c>
      <c r="L118" s="48">
        <f t="shared" si="13"/>
        <v>2861.5567579819681</v>
      </c>
      <c r="M118" s="48">
        <f t="shared" si="13"/>
        <v>2887.0135171837542</v>
      </c>
      <c r="N118" s="48">
        <f t="shared" si="13"/>
        <v>2914.1143386078943</v>
      </c>
      <c r="O118" s="48">
        <f t="shared" si="13"/>
        <v>2889.0731846285657</v>
      </c>
      <c r="P118" s="48">
        <f t="shared" si="13"/>
        <v>2922.5001920068407</v>
      </c>
      <c r="Q118" s="48">
        <f t="shared" si="13"/>
        <v>2968.0082832335906</v>
      </c>
      <c r="R118" s="48">
        <f t="shared" si="13"/>
        <v>2872.7401395578249</v>
      </c>
      <c r="S118" s="48">
        <f t="shared" ref="S118" si="14">SUM(S109:S117)</f>
        <v>2717.0815954117443</v>
      </c>
      <c r="T118" s="171">
        <f>R118/$R$83</f>
        <v>1</v>
      </c>
      <c r="U118" s="129">
        <f>S118/D118-1</f>
        <v>-0.13381848515998174</v>
      </c>
      <c r="V118" s="122">
        <f>S118/R118-1</f>
        <v>-5.4184693562307262E-2</v>
      </c>
    </row>
    <row r="138" spans="1:51" ht="15.75" thickBot="1" x14ac:dyDescent="0.3"/>
    <row r="139" spans="1:51" s="56" customFormat="1" ht="21" x14ac:dyDescent="0.35">
      <c r="B139" s="72" t="s">
        <v>81</v>
      </c>
      <c r="C139" s="54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7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</row>
    <row r="141" spans="1:51" ht="45" x14ac:dyDescent="0.25">
      <c r="C141" s="64" t="s">
        <v>31</v>
      </c>
      <c r="D141" s="208" t="s">
        <v>73</v>
      </c>
      <c r="E141" s="208"/>
      <c r="F141" s="208"/>
      <c r="G141" s="208"/>
      <c r="H141" s="208"/>
      <c r="I141" s="208"/>
      <c r="J141" s="208"/>
      <c r="K141" s="208"/>
      <c r="L141" s="41">
        <v>2013</v>
      </c>
      <c r="M141" s="41">
        <v>2014</v>
      </c>
      <c r="N141" s="41">
        <v>2015</v>
      </c>
      <c r="O141" s="41">
        <v>2016</v>
      </c>
      <c r="P141" s="41">
        <v>2017</v>
      </c>
      <c r="Q141" s="41">
        <v>2018</v>
      </c>
      <c r="R141" s="41">
        <v>2019</v>
      </c>
      <c r="S141" s="41">
        <v>2020</v>
      </c>
      <c r="T141" s="98" t="s">
        <v>60</v>
      </c>
      <c r="U141" s="112" t="s">
        <v>71</v>
      </c>
      <c r="V141" s="110" t="s">
        <v>57</v>
      </c>
    </row>
    <row r="142" spans="1:51" ht="15" customHeight="1" x14ac:dyDescent="0.35">
      <c r="A142" s="159" t="s">
        <v>129</v>
      </c>
      <c r="B142" s="61" t="s">
        <v>72</v>
      </c>
      <c r="C142" s="58" t="s">
        <v>44</v>
      </c>
      <c r="D142" s="218" t="s">
        <v>35</v>
      </c>
      <c r="E142" s="219"/>
      <c r="F142" s="219"/>
      <c r="G142" s="219"/>
      <c r="H142" s="219"/>
      <c r="I142" s="219"/>
      <c r="J142" s="219"/>
      <c r="K142" s="219"/>
      <c r="L142" s="44">
        <v>11.370694227316061</v>
      </c>
      <c r="M142" s="44">
        <v>7.989149136368459</v>
      </c>
      <c r="N142" s="44">
        <v>7.4352730024960003</v>
      </c>
      <c r="O142" s="44">
        <v>12.421143917972497</v>
      </c>
      <c r="P142" s="44">
        <v>10.9135797336974</v>
      </c>
      <c r="Q142" s="44">
        <v>12.178335297197661</v>
      </c>
      <c r="R142" s="44">
        <v>10.857900000000001</v>
      </c>
      <c r="S142" s="44">
        <v>7.8790448188936626</v>
      </c>
      <c r="T142" s="108">
        <f>R142/$R$145</f>
        <v>5.9898790819909011E-3</v>
      </c>
      <c r="U142" s="116">
        <f>R142/L142-1</f>
        <v>-4.5097882069870865E-2</v>
      </c>
      <c r="V142" s="119">
        <f>R142/Q142-1</f>
        <v>-0.10842494191316143</v>
      </c>
    </row>
    <row r="143" spans="1:51" ht="15" customHeight="1" x14ac:dyDescent="0.35">
      <c r="A143" s="159" t="s">
        <v>161</v>
      </c>
      <c r="B143" s="62" t="s">
        <v>42</v>
      </c>
      <c r="C143" s="59" t="s">
        <v>44</v>
      </c>
      <c r="D143" s="218"/>
      <c r="E143" s="219"/>
      <c r="F143" s="219"/>
      <c r="G143" s="219"/>
      <c r="H143" s="219"/>
      <c r="I143" s="219"/>
      <c r="J143" s="219"/>
      <c r="K143" s="219"/>
      <c r="L143" s="44">
        <v>406.1587385957888</v>
      </c>
      <c r="M143" s="44">
        <v>368.42319359483201</v>
      </c>
      <c r="N143" s="44">
        <v>400.91596159685452</v>
      </c>
      <c r="O143" s="44">
        <v>405.16545580981278</v>
      </c>
      <c r="P143" s="44">
        <v>428.32083524965424</v>
      </c>
      <c r="Q143" s="44">
        <v>452.2433647004662</v>
      </c>
      <c r="R143" s="44">
        <v>428.79341747368807</v>
      </c>
      <c r="S143" s="44">
        <v>415.30481108799324</v>
      </c>
      <c r="T143" s="108">
        <f>R143/$R$145</f>
        <v>0.23654857033321688</v>
      </c>
      <c r="U143" s="117">
        <f>R143/L143-1</f>
        <v>5.572865169946617E-2</v>
      </c>
      <c r="V143" s="120">
        <f>R143/Q143-1</f>
        <v>-5.1852495928402909E-2</v>
      </c>
    </row>
    <row r="144" spans="1:51" ht="15" customHeight="1" x14ac:dyDescent="0.35">
      <c r="A144" s="159" t="s">
        <v>162</v>
      </c>
      <c r="B144" s="62" t="s">
        <v>43</v>
      </c>
      <c r="C144" s="59" t="s">
        <v>44</v>
      </c>
      <c r="D144" s="218"/>
      <c r="E144" s="219"/>
      <c r="F144" s="219"/>
      <c r="G144" s="219"/>
      <c r="H144" s="219"/>
      <c r="I144" s="219"/>
      <c r="J144" s="219"/>
      <c r="K144" s="219"/>
      <c r="L144" s="44">
        <v>1362.3519902290964</v>
      </c>
      <c r="M144" s="44">
        <v>1378.5311619666813</v>
      </c>
      <c r="N144" s="44">
        <v>1403.2452502183073</v>
      </c>
      <c r="O144" s="44">
        <v>1363.3779257073038</v>
      </c>
      <c r="P144" s="44">
        <v>1392.4342069747249</v>
      </c>
      <c r="Q144" s="44">
        <v>1390.2634967130271</v>
      </c>
      <c r="R144" s="44">
        <v>1373.0563935459272</v>
      </c>
      <c r="S144" s="44">
        <v>1356.8814007160411</v>
      </c>
      <c r="T144" s="108">
        <f>R144/$R$145</f>
        <v>0.75746155058479214</v>
      </c>
      <c r="U144" s="117">
        <f>R144/L144-1</f>
        <v>7.857296347495879E-3</v>
      </c>
      <c r="V144" s="120">
        <f>R144/Q144-1</f>
        <v>-1.2376864679093047E-2</v>
      </c>
    </row>
    <row r="145" spans="2:22" ht="18.75" customHeight="1" x14ac:dyDescent="0.35">
      <c r="B145" s="73" t="s">
        <v>4</v>
      </c>
      <c r="C145" s="32" t="s">
        <v>45</v>
      </c>
      <c r="D145" s="219"/>
      <c r="E145" s="219"/>
      <c r="F145" s="219"/>
      <c r="G145" s="219"/>
      <c r="H145" s="219"/>
      <c r="I145" s="219"/>
      <c r="J145" s="219"/>
      <c r="K145" s="219"/>
      <c r="L145" s="47">
        <f t="shared" ref="L145:R145" si="15">SUM(L142:L144)</f>
        <v>1779.8814230522012</v>
      </c>
      <c r="M145" s="48">
        <f t="shared" si="15"/>
        <v>1754.9435046978817</v>
      </c>
      <c r="N145" s="48">
        <f t="shared" si="15"/>
        <v>1811.5964848176577</v>
      </c>
      <c r="O145" s="48">
        <f t="shared" si="15"/>
        <v>1780.9645254350889</v>
      </c>
      <c r="P145" s="48">
        <f t="shared" si="15"/>
        <v>1831.6686219580765</v>
      </c>
      <c r="Q145" s="48">
        <f t="shared" si="15"/>
        <v>1854.6851967106909</v>
      </c>
      <c r="R145" s="48">
        <f t="shared" si="15"/>
        <v>1812.7077110196153</v>
      </c>
      <c r="T145" s="109">
        <f>R145/$R$145</f>
        <v>1</v>
      </c>
      <c r="U145" s="153">
        <f>R145/L145-1</f>
        <v>1.8442963414451841E-2</v>
      </c>
      <c r="V145" s="122">
        <f>R145/Q145-1</f>
        <v>-2.2633213315943479E-2</v>
      </c>
    </row>
    <row r="146" spans="2:22" x14ac:dyDescent="0.25">
      <c r="D146" s="49" t="s">
        <v>74</v>
      </c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2"/>
      <c r="S146" s="81"/>
      <c r="T146" s="81"/>
      <c r="U146" s="81"/>
    </row>
    <row r="147" spans="2:22" x14ac:dyDescent="0.25"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</row>
    <row r="148" spans="2:22" x14ac:dyDescent="0.25">
      <c r="B148" s="49"/>
    </row>
    <row r="200" spans="4:29" x14ac:dyDescent="0.25">
      <c r="AC200" s="2" t="s">
        <v>68</v>
      </c>
    </row>
    <row r="201" spans="4:29" x14ac:dyDescent="0.25">
      <c r="D201" s="142">
        <v>2005</v>
      </c>
      <c r="E201" s="142">
        <v>2006</v>
      </c>
      <c r="F201" s="142">
        <v>2007</v>
      </c>
      <c r="G201" s="142">
        <v>2008</v>
      </c>
      <c r="H201" s="142">
        <v>2009</v>
      </c>
      <c r="I201" s="142">
        <v>2010</v>
      </c>
      <c r="J201" s="142">
        <v>2011</v>
      </c>
      <c r="K201" s="142">
        <v>2012</v>
      </c>
      <c r="L201" s="142">
        <v>2013</v>
      </c>
      <c r="M201" s="142">
        <v>2014</v>
      </c>
      <c r="N201" s="142">
        <v>2015</v>
      </c>
      <c r="O201" s="142">
        <v>2016</v>
      </c>
      <c r="P201" s="142">
        <v>2017</v>
      </c>
      <c r="Q201" s="142">
        <v>2018</v>
      </c>
      <c r="R201" s="142">
        <v>2019</v>
      </c>
      <c r="S201" s="142">
        <v>2020</v>
      </c>
      <c r="T201" s="142">
        <v>2021</v>
      </c>
      <c r="U201" s="142">
        <v>2022</v>
      </c>
      <c r="V201" s="142">
        <v>2023</v>
      </c>
      <c r="W201" s="142">
        <v>2024</v>
      </c>
      <c r="X201" s="142">
        <v>2025</v>
      </c>
      <c r="Y201" s="142">
        <v>2026</v>
      </c>
      <c r="Z201" s="142">
        <v>2027</v>
      </c>
      <c r="AA201" s="142">
        <v>2028</v>
      </c>
      <c r="AB201" s="142">
        <v>2029</v>
      </c>
      <c r="AC201" s="142">
        <v>2030</v>
      </c>
    </row>
    <row r="202" spans="4:29" x14ac:dyDescent="0.25">
      <c r="AC202" s="80">
        <f>D83*(1-29%)</f>
        <v>2227.1635906460597</v>
      </c>
    </row>
  </sheetData>
  <mergeCells count="7">
    <mergeCell ref="D141:K141"/>
    <mergeCell ref="D16:K16"/>
    <mergeCell ref="D2:J10"/>
    <mergeCell ref="D17:K22"/>
    <mergeCell ref="D142:K145"/>
    <mergeCell ref="D49:K52"/>
    <mergeCell ref="D48:K48"/>
  </mergeCells>
  <conditionalFormatting sqref="E53:AA53">
    <cfRule type="cellIs" dxfId="7" priority="2" operator="equal">
      <formula>1</formula>
    </cfRule>
  </conditionalFormatting>
  <conditionalFormatting sqref="D84:R84">
    <cfRule type="cellIs" dxfId="6" priority="1" operator="equal">
      <formula>1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25968-5385-462A-BFC9-EDE850A4C3E1}">
  <dimension ref="A2:H86"/>
  <sheetViews>
    <sheetView zoomScale="80" zoomScaleNormal="80" workbookViewId="0">
      <selection activeCell="AC20" sqref="AC20"/>
    </sheetView>
  </sheetViews>
  <sheetFormatPr defaultRowHeight="15" x14ac:dyDescent="0.25"/>
  <cols>
    <col min="2" max="2" width="25.7109375" bestFit="1" customWidth="1"/>
    <col min="3" max="3" width="28.140625" bestFit="1" customWidth="1"/>
    <col min="4" max="4" width="13.85546875" customWidth="1"/>
  </cols>
  <sheetData>
    <row r="2" spans="1:7" s="180" customFormat="1" ht="28.5" x14ac:dyDescent="0.45">
      <c r="B2" s="181" t="s">
        <v>160</v>
      </c>
    </row>
    <row r="4" spans="1:7" x14ac:dyDescent="0.25">
      <c r="A4" t="s">
        <v>155</v>
      </c>
      <c r="B4" s="33" t="s">
        <v>130</v>
      </c>
      <c r="C4" s="33" t="s">
        <v>131</v>
      </c>
      <c r="D4" s="34" t="s">
        <v>31</v>
      </c>
      <c r="E4" s="34">
        <v>2020</v>
      </c>
      <c r="F4" s="7" t="s">
        <v>159</v>
      </c>
    </row>
    <row r="5" spans="1:7" ht="18" x14ac:dyDescent="0.35">
      <c r="A5" s="159" t="s">
        <v>95</v>
      </c>
      <c r="B5" t="s">
        <v>132</v>
      </c>
      <c r="C5" s="31" t="s">
        <v>0</v>
      </c>
      <c r="D5" s="58" t="s">
        <v>44</v>
      </c>
      <c r="E5" s="172">
        <f>INDEX('Losunar skipt eftir geirum'!$1:$1048576,MATCH(Kökurit!$A5,'Losunar skipt eftir geirum'!$A:$A,0),MATCH(Kökurit!$E$4,'Losunar skipt eftir geirum'!$14:$14,0))</f>
        <v>509.79922526073057</v>
      </c>
      <c r="F5" s="1">
        <f>E5/$E$32</f>
        <v>0.11303019016088532</v>
      </c>
    </row>
    <row r="6" spans="1:7" ht="18" x14ac:dyDescent="0.35">
      <c r="A6" s="159" t="s">
        <v>96</v>
      </c>
      <c r="B6" t="s">
        <v>133</v>
      </c>
      <c r="C6" s="31" t="s">
        <v>1</v>
      </c>
      <c r="D6" s="59" t="s">
        <v>44</v>
      </c>
      <c r="E6" s="172">
        <f>INDEX('Losunar skipt eftir geirum'!$1:$1048576,MATCH(Kökurit!$A6,'Losunar skipt eftir geirum'!$A:$A,0),MATCH(Kökurit!$E$4,'Losunar skipt eftir geirum'!$14:$14,0))</f>
        <v>825.1633178586693</v>
      </c>
      <c r="F6" s="1">
        <f t="shared" ref="F6:F32" si="0">E6/$E$32</f>
        <v>0.1829511739325447</v>
      </c>
    </row>
    <row r="7" spans="1:7" ht="18" x14ac:dyDescent="0.35">
      <c r="A7" s="159" t="s">
        <v>97</v>
      </c>
      <c r="B7" t="s">
        <v>134</v>
      </c>
      <c r="C7" s="31" t="s">
        <v>29</v>
      </c>
      <c r="D7" s="59" t="s">
        <v>44</v>
      </c>
      <c r="E7" s="172">
        <f>INDEX('Losunar skipt eftir geirum'!$1:$1048576,MATCH(Kökurit!$A7,'Losunar skipt eftir geirum'!$A:$A,0),MATCH(Kökurit!$E$4,'Losunar skipt eftir geirum'!$14:$14,0))</f>
        <v>13.257687942609401</v>
      </c>
      <c r="F7" s="1">
        <f t="shared" si="0"/>
        <v>2.9394297107462608E-3</v>
      </c>
    </row>
    <row r="8" spans="1:7" ht="18" x14ac:dyDescent="0.35">
      <c r="A8" s="159" t="s">
        <v>98</v>
      </c>
      <c r="B8" t="s">
        <v>135</v>
      </c>
      <c r="C8" s="31" t="s">
        <v>30</v>
      </c>
      <c r="D8" s="59" t="s">
        <v>44</v>
      </c>
      <c r="E8" s="172">
        <f>INDEX('Losunar skipt eftir geirum'!$1:$1048576,MATCH(Kökurit!$A8,'Losunar skipt eftir geirum'!$A:$A,0),MATCH(Kökurit!$E$4,'Losunar skipt eftir geirum'!$14:$14,0))</f>
        <v>25.168119160303373</v>
      </c>
      <c r="F8" s="1">
        <f t="shared" si="0"/>
        <v>5.5801522515574551E-3</v>
      </c>
    </row>
    <row r="9" spans="1:7" ht="18" x14ac:dyDescent="0.35">
      <c r="A9" s="159" t="s">
        <v>101</v>
      </c>
      <c r="B9" t="s">
        <v>136</v>
      </c>
      <c r="C9" s="31" t="s">
        <v>27</v>
      </c>
      <c r="D9" s="59" t="s">
        <v>44</v>
      </c>
      <c r="E9" s="172">
        <f>INDEX('Losunar skipt eftir geirum'!$1:$1048576,MATCH(Kökurit!$A9,'Losunar skipt eftir geirum'!$A:$A,0),MATCH(Kökurit!$E$4,'Losunar skipt eftir geirum'!$14:$14,0))</f>
        <v>13.162543915126664</v>
      </c>
      <c r="F9" s="1">
        <f t="shared" si="0"/>
        <v>2.9183348424409073E-3</v>
      </c>
    </row>
    <row r="10" spans="1:7" ht="18" x14ac:dyDescent="0.35">
      <c r="A10" s="159" t="s">
        <v>99</v>
      </c>
      <c r="B10" t="s">
        <v>137</v>
      </c>
      <c r="C10" s="31" t="s">
        <v>59</v>
      </c>
      <c r="D10" s="59" t="s">
        <v>44</v>
      </c>
      <c r="E10" s="172">
        <f>INDEX('Losunar skipt eftir geirum'!$1:$1048576,MATCH(Kökurit!$A10,'Losunar skipt eftir geirum'!$A:$A,0),MATCH(Kökurit!$E$4,'Losunar skipt eftir geirum'!$14:$14,0))</f>
        <v>31.976092092324102</v>
      </c>
      <c r="F10" s="1">
        <f t="shared" si="0"/>
        <v>7.0895827037573541E-3</v>
      </c>
    </row>
    <row r="11" spans="1:7" ht="18" x14ac:dyDescent="0.35">
      <c r="A11" s="159" t="s">
        <v>100</v>
      </c>
      <c r="B11" t="s">
        <v>138</v>
      </c>
      <c r="C11" s="31" t="s">
        <v>2</v>
      </c>
      <c r="D11" s="59" t="s">
        <v>44</v>
      </c>
      <c r="E11" s="172">
        <f>INDEX('Losunar skipt eftir geirum'!$1:$1048576,MATCH(Kökurit!$A11,'Losunar skipt eftir geirum'!$A:$A,0),MATCH(Kökurit!$E$4,'Losunar skipt eftir geirum'!$14:$14,0))</f>
        <v>178.726</v>
      </c>
      <c r="F11" s="1">
        <f t="shared" si="0"/>
        <v>3.9626254348194848E-2</v>
      </c>
    </row>
    <row r="12" spans="1:7" ht="18" x14ac:dyDescent="0.35">
      <c r="A12" s="159" t="s">
        <v>89</v>
      </c>
      <c r="B12" s="173" t="s">
        <v>139</v>
      </c>
      <c r="C12" s="65" t="s">
        <v>3</v>
      </c>
      <c r="D12" s="60" t="s">
        <v>44</v>
      </c>
      <c r="E12" s="172">
        <f>INDEX('Losunar skipt eftir geirum'!$1:$1048576,MATCH(Kökurit!$A12,'Losunar skipt eftir geirum'!$A:$A,0),MATCH(Kökurit!$E$4,'Losunar skipt eftir geirum'!$14:$14,0))-SUM(E5:E11)</f>
        <v>61.541012275977209</v>
      </c>
      <c r="F12" s="1">
        <f t="shared" si="0"/>
        <v>1.3644572167973627E-2</v>
      </c>
      <c r="G12" s="80"/>
    </row>
    <row r="13" spans="1:7" ht="18" x14ac:dyDescent="0.35">
      <c r="A13" s="159" t="s">
        <v>102</v>
      </c>
      <c r="B13" s="9" t="s">
        <v>156</v>
      </c>
      <c r="C13" s="31" t="s">
        <v>7</v>
      </c>
      <c r="D13" s="59" t="s">
        <v>44</v>
      </c>
      <c r="E13" s="172">
        <f>INDEX('Losunar skipt eftir geirum'!$1:$1048576,MATCH(Kökurit!$A13,'Losunar skipt eftir geirum'!$A:$A,0),MATCH(Kökurit!$E$4,'Losunar skipt eftir geirum'!$14:$14,0))</f>
        <v>0.89499845720000004</v>
      </c>
      <c r="F13" s="1">
        <f t="shared" si="0"/>
        <v>1.9843467937652711E-4</v>
      </c>
    </row>
    <row r="14" spans="1:7" ht="18" x14ac:dyDescent="0.35">
      <c r="A14" s="159" t="s">
        <v>103</v>
      </c>
      <c r="B14" s="9" t="s">
        <v>157</v>
      </c>
      <c r="C14" s="31" t="s">
        <v>8</v>
      </c>
      <c r="D14" s="59" t="s">
        <v>44</v>
      </c>
      <c r="E14" s="172">
        <f>INDEX('Losunar skipt eftir geirum'!$1:$1048576,MATCH(Kökurit!$A14,'Losunar skipt eftir geirum'!$A:$A,0),MATCH(Kökurit!$E$4,'Losunar skipt eftir geirum'!$14:$14,0))</f>
        <v>0</v>
      </c>
      <c r="F14" s="1">
        <f t="shared" si="0"/>
        <v>0</v>
      </c>
    </row>
    <row r="15" spans="1:7" ht="18" x14ac:dyDescent="0.35">
      <c r="A15" s="159" t="s">
        <v>104</v>
      </c>
      <c r="B15" t="s">
        <v>140</v>
      </c>
      <c r="C15" s="31" t="s">
        <v>9</v>
      </c>
      <c r="D15" s="59" t="s">
        <v>44</v>
      </c>
      <c r="E15" s="172">
        <f>INDEX('Losunar skipt eftir geirum'!$1:$1048576,MATCH(Kökurit!$A15,'Losunar skipt eftir geirum'!$A:$A,0),MATCH(Kökurit!$E$4,'Losunar skipt eftir geirum'!$14:$14,0))</f>
        <v>1775.2286563040345</v>
      </c>
      <c r="F15" s="1">
        <f t="shared" si="0"/>
        <v>0.3935950128179887</v>
      </c>
    </row>
    <row r="16" spans="1:7" ht="18" x14ac:dyDescent="0.35">
      <c r="A16" s="159" t="s">
        <v>105</v>
      </c>
      <c r="B16" t="s">
        <v>141</v>
      </c>
      <c r="C16" s="31" t="s">
        <v>10</v>
      </c>
      <c r="D16" s="59" t="s">
        <v>44</v>
      </c>
      <c r="E16" s="172">
        <f>INDEX('Losunar skipt eftir geirum'!$1:$1048576,MATCH(Kökurit!$A16,'Losunar skipt eftir geirum'!$A:$A,0),MATCH(Kökurit!$E$4,'Losunar skipt eftir geirum'!$14:$14,0))</f>
        <v>6.2239063470634406</v>
      </c>
      <c r="F16" s="1">
        <f t="shared" si="0"/>
        <v>1.3799340663813893E-3</v>
      </c>
    </row>
    <row r="17" spans="1:6" ht="18" x14ac:dyDescent="0.35">
      <c r="A17" s="159" t="s">
        <v>106</v>
      </c>
      <c r="B17" t="s">
        <v>142</v>
      </c>
      <c r="C17" s="31" t="s">
        <v>55</v>
      </c>
      <c r="D17" s="59" t="s">
        <v>44</v>
      </c>
      <c r="E17" s="172">
        <f>INDEX('Losunar skipt eftir geirum'!$1:$1048576,MATCH(Kökurit!$A17,'Losunar skipt eftir geirum'!$A:$A,0),MATCH(Kökurit!$E$4,'Losunar skipt eftir geirum'!$14:$14,0))</f>
        <v>197.77180722763285</v>
      </c>
      <c r="F17" s="1">
        <f t="shared" si="0"/>
        <v>4.3848997549905101E-2</v>
      </c>
    </row>
    <row r="18" spans="1:6" ht="18" x14ac:dyDescent="0.35">
      <c r="A18" s="159" t="s">
        <v>107</v>
      </c>
      <c r="B18" s="173" t="s">
        <v>143</v>
      </c>
      <c r="C18" s="65" t="s">
        <v>28</v>
      </c>
      <c r="D18" s="60" t="s">
        <v>44</v>
      </c>
      <c r="E18" s="172">
        <f>INDEX('Losunar skipt eftir geirum'!$1:$1048576,MATCH(Kökurit!$A18,'Losunar skipt eftir geirum'!$A:$A,0),MATCH(Kökurit!$E$4,'Losunar skipt eftir geirum'!$14:$14,0))</f>
        <v>6.0330421159243617</v>
      </c>
      <c r="F18" s="1">
        <f t="shared" si="0"/>
        <v>1.3376165828082674E-3</v>
      </c>
    </row>
    <row r="19" spans="1:6" ht="18" x14ac:dyDescent="0.35">
      <c r="A19" s="159" t="s">
        <v>108</v>
      </c>
      <c r="B19" t="s">
        <v>144</v>
      </c>
      <c r="C19" s="31" t="s">
        <v>12</v>
      </c>
      <c r="D19" s="59" t="s">
        <v>44</v>
      </c>
      <c r="E19" s="172">
        <f>INDEX('Losunar skipt eftir geirum'!$1:$1048576,MATCH(Kökurit!$A19,'Losunar skipt eftir geirum'!$A:$A,0),MATCH(Kökurit!$E$4,'Losunar skipt eftir geirum'!$14:$14,0))</f>
        <v>291.28860101364239</v>
      </c>
      <c r="F19" s="1">
        <f t="shared" si="0"/>
        <v>6.4583083560849797E-2</v>
      </c>
    </row>
    <row r="20" spans="1:6" ht="18" x14ac:dyDescent="0.35">
      <c r="A20" s="159" t="s">
        <v>109</v>
      </c>
      <c r="B20" t="s">
        <v>145</v>
      </c>
      <c r="C20" s="31" t="s">
        <v>13</v>
      </c>
      <c r="D20" s="59" t="s">
        <v>44</v>
      </c>
      <c r="E20" s="172">
        <f>INDEX('Losunar skipt eftir geirum'!$1:$1048576,MATCH(Kökurit!$A20,'Losunar skipt eftir geirum'!$A:$A,0),MATCH(Kökurit!$E$4,'Losunar skipt eftir geirum'!$14:$14,0))</f>
        <v>74.016701532149781</v>
      </c>
      <c r="F20" s="1">
        <f t="shared" si="0"/>
        <v>1.6410620955694139E-2</v>
      </c>
    </row>
    <row r="21" spans="1:6" ht="18" x14ac:dyDescent="0.35">
      <c r="A21" s="159" t="s">
        <v>110</v>
      </c>
      <c r="B21" t="s">
        <v>146</v>
      </c>
      <c r="C21" s="31" t="s">
        <v>14</v>
      </c>
      <c r="D21" s="59" t="s">
        <v>44</v>
      </c>
      <c r="E21" s="172">
        <f>INDEX('Losunar skipt eftir geirum'!$1:$1048576,MATCH(Kökurit!$A21,'Losunar skipt eftir geirum'!$A:$A,0),MATCH(Kökurit!$E$4,'Losunar skipt eftir geirum'!$14:$14,0))</f>
        <v>247.52366217163456</v>
      </c>
      <c r="F21" s="1">
        <f t="shared" si="0"/>
        <v>5.4879735429707185E-2</v>
      </c>
    </row>
    <row r="22" spans="1:6" ht="18" x14ac:dyDescent="0.35">
      <c r="A22" s="159" t="s">
        <v>92</v>
      </c>
      <c r="B22" s="173" t="s">
        <v>139</v>
      </c>
      <c r="C22" s="65" t="s">
        <v>15</v>
      </c>
      <c r="D22" s="60" t="s">
        <v>44</v>
      </c>
      <c r="E22" s="172">
        <f>INDEX('Losunar skipt eftir geirum'!$1:$1048576,MATCH(Kökurit!$A22,'Losunar skipt eftir geirum'!$A:$A,0),MATCH(Kökurit!$E$4,'Losunar skipt eftir geirum'!$14:$14,0))-SUM(E19:E21)</f>
        <v>5.4852815599999758</v>
      </c>
      <c r="F22" s="1">
        <f t="shared" si="0"/>
        <v>1.2161697921288569E-3</v>
      </c>
    </row>
    <row r="23" spans="1:6" ht="18" x14ac:dyDescent="0.35">
      <c r="A23" s="159" t="s">
        <v>114</v>
      </c>
      <c r="B23" t="s">
        <v>147</v>
      </c>
      <c r="C23" s="31" t="s">
        <v>18</v>
      </c>
      <c r="D23" s="59" t="s">
        <v>44</v>
      </c>
      <c r="E23" s="172">
        <f>INDEX('Losunar skipt eftir geirum'!$1:$1048576,MATCH(Kökurit!$A23,'Losunar skipt eftir geirum'!$A:$A,0),MATCH(Kökurit!$E$4,'Losunar skipt eftir geirum'!$14:$14,0))</f>
        <v>187.06678015949052</v>
      </c>
      <c r="F23" s="1">
        <f t="shared" si="0"/>
        <v>4.1475531319997212E-2</v>
      </c>
    </row>
    <row r="24" spans="1:6" ht="18" x14ac:dyDescent="0.35">
      <c r="A24" s="159" t="s">
        <v>112</v>
      </c>
      <c r="B24" t="s">
        <v>148</v>
      </c>
      <c r="C24" s="31" t="s">
        <v>19</v>
      </c>
      <c r="D24" s="59" t="s">
        <v>44</v>
      </c>
      <c r="E24" s="172">
        <f>INDEX('Losunar skipt eftir geirum'!$1:$1048576,MATCH(Kökurit!$A24,'Losunar skipt eftir geirum'!$A:$A,0),MATCH(Kökurit!$E$4,'Losunar skipt eftir geirum'!$14:$14,0))</f>
        <v>5.854020823039999</v>
      </c>
      <c r="F24" s="1">
        <f t="shared" si="0"/>
        <v>1.2979248575663974E-3</v>
      </c>
    </row>
    <row r="25" spans="1:6" ht="18" x14ac:dyDescent="0.35">
      <c r="A25" s="159" t="s">
        <v>113</v>
      </c>
      <c r="B25" t="s">
        <v>149</v>
      </c>
      <c r="C25" s="31" t="s">
        <v>58</v>
      </c>
      <c r="D25" s="59" t="s">
        <v>44</v>
      </c>
      <c r="E25" s="172">
        <f>INDEX('Losunar skipt eftir geirum'!$1:$1048576,MATCH(Kökurit!$A25,'Losunar skipt eftir geirum'!$A:$A,0),MATCH(Kökurit!$E$4,'Losunar skipt eftir geirum'!$14:$14,0))</f>
        <v>6.0433882420422798</v>
      </c>
      <c r="F25" s="1">
        <f t="shared" si="0"/>
        <v>1.3399104752753238E-3</v>
      </c>
    </row>
    <row r="26" spans="1:6" ht="18" x14ac:dyDescent="0.35">
      <c r="A26" s="159" t="s">
        <v>115</v>
      </c>
      <c r="B26" s="173" t="s">
        <v>150</v>
      </c>
      <c r="C26" s="65" t="s">
        <v>17</v>
      </c>
      <c r="D26" s="60" t="s">
        <v>44</v>
      </c>
      <c r="E26" s="172">
        <f>INDEX('Losunar skipt eftir geirum'!$1:$1048576,MATCH(Kökurit!$A26,'Losunar skipt eftir geirum'!$A:$A,0),MATCH(Kökurit!$E$4,'Losunar skipt eftir geirum'!$14:$14,0))</f>
        <v>48.067711317676853</v>
      </c>
      <c r="F26" s="1">
        <f t="shared" si="0"/>
        <v>1.0657337794220579E-2</v>
      </c>
    </row>
    <row r="27" spans="1:6" x14ac:dyDescent="0.25">
      <c r="A27" s="177"/>
      <c r="B27" s="178"/>
      <c r="C27" s="178"/>
      <c r="D27" s="178"/>
      <c r="E27" s="178"/>
      <c r="F27" s="178"/>
    </row>
    <row r="28" spans="1:6" ht="18" x14ac:dyDescent="0.35">
      <c r="A28" s="159" t="s">
        <v>89</v>
      </c>
      <c r="B28" t="s">
        <v>151</v>
      </c>
      <c r="C28" s="31" t="s">
        <v>20</v>
      </c>
      <c r="D28" s="59" t="s">
        <v>44</v>
      </c>
      <c r="E28" s="172">
        <f>INDEX('Losunar skipt eftir geirum'!$1:$1048576,MATCH(Kökurit!$A28,'Losunar skipt eftir geirum'!$A:$A,0),MATCH(Kökurit!$E$4,'Losunar skipt eftir geirum'!$14:$14,0))</f>
        <v>1658.7939985057405</v>
      </c>
      <c r="F28" s="1">
        <f t="shared" si="0"/>
        <v>0.36777969011810047</v>
      </c>
    </row>
    <row r="29" spans="1:6" ht="18" x14ac:dyDescent="0.35">
      <c r="A29" s="159" t="s">
        <v>91</v>
      </c>
      <c r="B29" t="s">
        <v>152</v>
      </c>
      <c r="C29" s="31" t="s">
        <v>36</v>
      </c>
      <c r="D29" s="59" t="s">
        <v>44</v>
      </c>
      <c r="E29" s="172">
        <f>INDEX('Losunar skipt eftir geirum'!$1:$1048576,MATCH(Kökurit!$A29,'Losunar skipt eftir geirum'!$A:$A,0),MATCH(Kökurit!$E$4,'Losunar skipt eftir geirum'!$14:$14,0))</f>
        <v>1986.1524104518551</v>
      </c>
      <c r="F29" s="1">
        <f t="shared" si="0"/>
        <v>0.44035999569645995</v>
      </c>
    </row>
    <row r="30" spans="1:6" ht="18" x14ac:dyDescent="0.35">
      <c r="A30" s="159" t="s">
        <v>92</v>
      </c>
      <c r="B30" t="s">
        <v>153</v>
      </c>
      <c r="C30" s="31" t="s">
        <v>11</v>
      </c>
      <c r="D30" s="59" t="s">
        <v>44</v>
      </c>
      <c r="E30" s="172">
        <f>INDEX('Losunar skipt eftir geirum'!$1:$1048576,MATCH(Kökurit!$A30,'Losunar skipt eftir geirum'!$A:$A,0),MATCH(Kökurit!$E$4,'Losunar skipt eftir geirum'!$14:$14,0))</f>
        <v>618.31424627742672</v>
      </c>
      <c r="F30" s="1">
        <f t="shared" si="0"/>
        <v>0.13708960973838</v>
      </c>
    </row>
    <row r="31" spans="1:6" ht="18" x14ac:dyDescent="0.35">
      <c r="A31" s="159" t="s">
        <v>93</v>
      </c>
      <c r="B31" s="175" t="s">
        <v>154</v>
      </c>
      <c r="C31" s="31" t="s">
        <v>16</v>
      </c>
      <c r="D31" s="60" t="s">
        <v>44</v>
      </c>
      <c r="E31" s="172">
        <f>INDEX('Losunar skipt eftir geirum'!$1:$1048576,MATCH(Kökurit!$A31,'Losunar skipt eftir geirum'!$A:$A,0),MATCH(Kökurit!$E$4,'Losunar skipt eftir geirum'!$14:$14,0))</f>
        <v>247.03190054224967</v>
      </c>
      <c r="F31" s="1">
        <f t="shared" si="0"/>
        <v>5.4770704447059511E-2</v>
      </c>
    </row>
    <row r="32" spans="1:6" ht="18" x14ac:dyDescent="0.35">
      <c r="C32" s="157" t="s">
        <v>4</v>
      </c>
      <c r="D32" s="32" t="s">
        <v>45</v>
      </c>
      <c r="E32" s="48">
        <f>SUM(E28:E31)</f>
        <v>4510.2925557772724</v>
      </c>
      <c r="F32" s="1">
        <f t="shared" si="0"/>
        <v>1</v>
      </c>
    </row>
    <row r="33" spans="4:5" x14ac:dyDescent="0.25">
      <c r="D33" s="149" t="s">
        <v>158</v>
      </c>
      <c r="E33">
        <f>E32/'Losunar skipt eftir geirum'!AH19</f>
        <v>1</v>
      </c>
    </row>
    <row r="34" spans="4:5" x14ac:dyDescent="0.25">
      <c r="D34" s="149" t="s">
        <v>158</v>
      </c>
      <c r="E34">
        <f>SUM(E5:E26)/E32</f>
        <v>1</v>
      </c>
    </row>
    <row r="49" spans="1:7" s="180" customFormat="1" ht="28.5" x14ac:dyDescent="0.45">
      <c r="B49" s="181" t="s">
        <v>170</v>
      </c>
    </row>
    <row r="51" spans="1:7" x14ac:dyDescent="0.25">
      <c r="A51" t="s">
        <v>155</v>
      </c>
      <c r="B51" s="33" t="s">
        <v>130</v>
      </c>
      <c r="C51" s="33" t="s">
        <v>131</v>
      </c>
      <c r="D51" s="34" t="s">
        <v>31</v>
      </c>
      <c r="E51" s="34">
        <f>E4</f>
        <v>2020</v>
      </c>
      <c r="F51" s="7" t="s">
        <v>159</v>
      </c>
    </row>
    <row r="52" spans="1:7" ht="18" x14ac:dyDescent="0.35">
      <c r="A52" s="159" t="s">
        <v>95</v>
      </c>
      <c r="B52" t="s">
        <v>132</v>
      </c>
      <c r="C52" s="31" t="s">
        <v>0</v>
      </c>
      <c r="D52" s="58" t="s">
        <v>44</v>
      </c>
      <c r="E52" s="172">
        <f>INDEX('Losunar skipt eftir geirum'!$1:$1048576,MATCH(Kökurit!$A52,'Losunar skipt eftir geirum'!$A:$A,0),MATCH(Kökurit!$E$4,'Losunar skipt eftir geirum'!$14:$14,0))</f>
        <v>509.79922526073057</v>
      </c>
      <c r="F52" s="1">
        <f>E52/$E$84</f>
        <v>0.18762749934400702</v>
      </c>
    </row>
    <row r="53" spans="1:7" ht="18" x14ac:dyDescent="0.35">
      <c r="A53" s="159" t="s">
        <v>96</v>
      </c>
      <c r="B53" t="s">
        <v>133</v>
      </c>
      <c r="C53" s="31" t="s">
        <v>1</v>
      </c>
      <c r="D53" s="59" t="s">
        <v>44</v>
      </c>
      <c r="E53" s="172">
        <f>INDEX('Losunar skipt eftir geirum'!$1:$1048576,MATCH(Kökurit!$A53,'Losunar skipt eftir geirum'!$A:$A,0),MATCH(Kökurit!$E$4,'Losunar skipt eftir geirum'!$14:$14,0))</f>
        <v>825.1633178586693</v>
      </c>
      <c r="F53" s="1">
        <f t="shared" ref="F53:F73" si="1">E53/$E$84</f>
        <v>0.30369471393575309</v>
      </c>
    </row>
    <row r="54" spans="1:7" ht="18" x14ac:dyDescent="0.35">
      <c r="A54" s="159" t="s">
        <v>97</v>
      </c>
      <c r="B54" t="s">
        <v>134</v>
      </c>
      <c r="C54" s="31" t="s">
        <v>29</v>
      </c>
      <c r="D54" s="59" t="s">
        <v>44</v>
      </c>
      <c r="E54" s="172">
        <f>INDEX('Losunar skipt eftir geirum'!$1:$1048576,MATCH(Kökurit!$A54,'Losunar skipt eftir geirum'!$A:$A,0),MATCH(Kökurit!$E$4,'Losunar skipt eftir geirum'!$14:$14,0))-E77</f>
        <v>0.11198420000940068</v>
      </c>
      <c r="F54" s="1">
        <f t="shared" si="1"/>
        <v>4.1214882982721278E-5</v>
      </c>
    </row>
    <row r="55" spans="1:7" ht="18" x14ac:dyDescent="0.35">
      <c r="A55" s="159" t="s">
        <v>98</v>
      </c>
      <c r="B55" t="s">
        <v>135</v>
      </c>
      <c r="C55" s="31" t="s">
        <v>30</v>
      </c>
      <c r="D55" s="59" t="s">
        <v>44</v>
      </c>
      <c r="E55" s="172">
        <f>INDEX('Losunar skipt eftir geirum'!$1:$1048576,MATCH(Kökurit!$A55,'Losunar skipt eftir geirum'!$A:$A,0),MATCH(Kökurit!$E$4,'Losunar skipt eftir geirum'!$14:$14,0))</f>
        <v>25.168119160303373</v>
      </c>
      <c r="F55" s="1">
        <f t="shared" si="1"/>
        <v>9.2629235731470257E-3</v>
      </c>
    </row>
    <row r="56" spans="1:7" ht="18" x14ac:dyDescent="0.35">
      <c r="A56" s="159" t="s">
        <v>101</v>
      </c>
      <c r="B56" t="s">
        <v>136</v>
      </c>
      <c r="C56" s="31" t="s">
        <v>27</v>
      </c>
      <c r="D56" s="59" t="s">
        <v>44</v>
      </c>
      <c r="E56" s="172">
        <f>INDEX('Losunar skipt eftir geirum'!$1:$1048576,MATCH(Kökurit!$A56,'Losunar skipt eftir geirum'!$A:$A,0),MATCH(Kökurit!$E$4,'Losunar skipt eftir geirum'!$14:$14,0))</f>
        <v>13.162543915126664</v>
      </c>
      <c r="F56" s="1">
        <f t="shared" si="1"/>
        <v>4.8443682874131809E-3</v>
      </c>
    </row>
    <row r="57" spans="1:7" ht="18" x14ac:dyDescent="0.35">
      <c r="A57" s="159" t="s">
        <v>99</v>
      </c>
      <c r="B57" t="s">
        <v>137</v>
      </c>
      <c r="C57" s="31" t="s">
        <v>59</v>
      </c>
      <c r="D57" s="59" t="s">
        <v>44</v>
      </c>
      <c r="E57" s="172">
        <f>INDEX('Losunar skipt eftir geirum'!$1:$1048576,MATCH(Kökurit!$A57,'Losunar skipt eftir geirum'!$A:$A,0),MATCH(Kökurit!$E$4,'Losunar skipt eftir geirum'!$14:$14,0))-E75</f>
        <v>24.097047273430441</v>
      </c>
      <c r="F57" s="1">
        <f t="shared" si="1"/>
        <v>8.8687241907355364E-3</v>
      </c>
    </row>
    <row r="58" spans="1:7" ht="18" x14ac:dyDescent="0.35">
      <c r="A58" s="159" t="s">
        <v>100</v>
      </c>
      <c r="B58" t="s">
        <v>138</v>
      </c>
      <c r="C58" s="31" t="s">
        <v>2</v>
      </c>
      <c r="D58" s="59" t="s">
        <v>44</v>
      </c>
      <c r="E58" s="172">
        <f>INDEX('Losunar skipt eftir geirum'!$1:$1048576,MATCH(Kökurit!$A58,'Losunar skipt eftir geirum'!$A:$A,0),MATCH(Kökurit!$E$4,'Losunar skipt eftir geirum'!$14:$14,0))</f>
        <v>178.726</v>
      </c>
      <c r="F58" s="1">
        <f t="shared" si="1"/>
        <v>6.5778664984448509E-2</v>
      </c>
    </row>
    <row r="59" spans="1:7" ht="18" x14ac:dyDescent="0.35">
      <c r="A59" s="159" t="s">
        <v>89</v>
      </c>
      <c r="B59" s="173" t="s">
        <v>139</v>
      </c>
      <c r="C59" s="65" t="s">
        <v>3</v>
      </c>
      <c r="D59" s="60" t="s">
        <v>44</v>
      </c>
      <c r="E59" s="172">
        <f>INDEX('Losun skipt eftir skuldbind.'!$1:$1048576,MATCH(Kökurit!A59,'Losun skipt eftir skuldbind.'!$A:$A,0),MATCH(Kökurit!$E$51,'Losun skipt eftir skuldbind.'!$78:$78,0))-SUM(E52:E58)</f>
        <v>61.541012275977209</v>
      </c>
      <c r="F59" s="1">
        <f t="shared" si="1"/>
        <v>2.2649673966324644E-2</v>
      </c>
      <c r="G59" s="80"/>
    </row>
    <row r="60" spans="1:7" ht="18" x14ac:dyDescent="0.35">
      <c r="A60" s="159" t="s">
        <v>102</v>
      </c>
      <c r="B60" s="9" t="s">
        <v>156</v>
      </c>
      <c r="C60" s="31" t="s">
        <v>7</v>
      </c>
      <c r="D60" s="59" t="s">
        <v>44</v>
      </c>
      <c r="E60" s="172">
        <f>INDEX('Losunar skipt eftir geirum'!$1:$1048576,MATCH(Kökurit!$A60,'Losunar skipt eftir geirum'!$A:$A,0),MATCH(Kökurit!$E$4,'Losunar skipt eftir geirum'!$14:$14,0))</f>
        <v>0.89499845720000004</v>
      </c>
      <c r="F60" s="1">
        <f t="shared" si="1"/>
        <v>3.2939697457424821E-4</v>
      </c>
    </row>
    <row r="61" spans="1:7" ht="18" x14ac:dyDescent="0.35">
      <c r="A61" s="159" t="s">
        <v>103</v>
      </c>
      <c r="B61" s="9" t="s">
        <v>157</v>
      </c>
      <c r="C61" s="31" t="s">
        <v>8</v>
      </c>
      <c r="D61" s="59" t="s">
        <v>44</v>
      </c>
      <c r="E61" s="172">
        <f>INDEX('Losunar skipt eftir geirum'!$1:$1048576,MATCH(Kökurit!$A61,'Losunar skipt eftir geirum'!$A:$A,0),MATCH(Kökurit!$E$4,'Losunar skipt eftir geirum'!$14:$14,0))</f>
        <v>0</v>
      </c>
      <c r="F61" s="1">
        <f t="shared" si="1"/>
        <v>0</v>
      </c>
    </row>
    <row r="62" spans="1:7" ht="18" x14ac:dyDescent="0.35">
      <c r="A62" s="159" t="s">
        <v>104</v>
      </c>
      <c r="B62" t="s">
        <v>140</v>
      </c>
      <c r="C62" s="31" t="s">
        <v>9</v>
      </c>
      <c r="D62" s="59" t="s">
        <v>44</v>
      </c>
      <c r="E62" s="172">
        <f>INDEX('Losunar skipt eftir geirum'!$1:$1048576,MATCH(Kökurit!$A62,'Losunar skipt eftir geirum'!$A:$A,0),MATCH(Kökurit!$E$4,'Losunar skipt eftir geirum'!$14:$14,0))-E76</f>
        <v>3.0424445000003288</v>
      </c>
      <c r="F62" s="1">
        <f t="shared" si="1"/>
        <v>1.1197471968225081E-3</v>
      </c>
    </row>
    <row r="63" spans="1:7" ht="18" x14ac:dyDescent="0.35">
      <c r="A63" s="159" t="s">
        <v>105</v>
      </c>
      <c r="B63" t="s">
        <v>141</v>
      </c>
      <c r="C63" s="31" t="s">
        <v>10</v>
      </c>
      <c r="D63" s="59" t="s">
        <v>44</v>
      </c>
      <c r="E63" s="172">
        <f>INDEX('Losunar skipt eftir geirum'!$1:$1048576,MATCH(Kökurit!$A63,'Losunar skipt eftir geirum'!$A:$A,0),MATCH(Kökurit!$E$4,'Losunar skipt eftir geirum'!$14:$14,0))</f>
        <v>6.2239063470634406</v>
      </c>
      <c r="F63" s="1">
        <f t="shared" si="1"/>
        <v>2.2906586086974966E-3</v>
      </c>
    </row>
    <row r="64" spans="1:7" ht="18" x14ac:dyDescent="0.35">
      <c r="A64" s="159" t="s">
        <v>106</v>
      </c>
      <c r="B64" t="s">
        <v>142</v>
      </c>
      <c r="C64" s="31" t="s">
        <v>55</v>
      </c>
      <c r="D64" s="59" t="s">
        <v>44</v>
      </c>
      <c r="E64" s="172">
        <f>INDEX('Losunar skipt eftir geirum'!$1:$1048576,MATCH(Kökurit!$A64,'Losunar skipt eftir geirum'!$A:$A,0),MATCH(Kökurit!$E$4,'Losunar skipt eftir geirum'!$14:$14,0))</f>
        <v>197.77180722763285</v>
      </c>
      <c r="F64" s="1">
        <f t="shared" si="1"/>
        <v>7.278832095495559E-2</v>
      </c>
    </row>
    <row r="65" spans="1:8" ht="18" x14ac:dyDescent="0.35">
      <c r="A65" s="159" t="s">
        <v>107</v>
      </c>
      <c r="B65" s="173" t="s">
        <v>143</v>
      </c>
      <c r="C65" s="65" t="s">
        <v>28</v>
      </c>
      <c r="D65" s="60" t="s">
        <v>44</v>
      </c>
      <c r="E65" s="172">
        <f>INDEX('Losunar skipt eftir geirum'!$1:$1048576,MATCH(Kökurit!$A65,'Losunar skipt eftir geirum'!$A:$A,0),MATCH(Kökurit!$E$4,'Losunar skipt eftir geirum'!$14:$14,0))</f>
        <v>6.0330421159243617</v>
      </c>
      <c r="F65" s="1">
        <f t="shared" si="1"/>
        <v>2.2204125654938676E-3</v>
      </c>
    </row>
    <row r="66" spans="1:8" ht="18" x14ac:dyDescent="0.35">
      <c r="A66" s="159" t="s">
        <v>108</v>
      </c>
      <c r="B66" t="s">
        <v>144</v>
      </c>
      <c r="C66" s="31" t="s">
        <v>12</v>
      </c>
      <c r="D66" s="59" t="s">
        <v>44</v>
      </c>
      <c r="E66" s="172">
        <f>INDEX('Losunar skipt eftir geirum'!$1:$1048576,MATCH(Kökurit!$A66,'Losunar skipt eftir geirum'!$A:$A,0),MATCH(Kökurit!$E$4,'Losunar skipt eftir geirum'!$14:$14,0))</f>
        <v>291.28860101364239</v>
      </c>
      <c r="F66" s="1">
        <f t="shared" si="1"/>
        <v>0.10720642379880416</v>
      </c>
    </row>
    <row r="67" spans="1:8" ht="18" x14ac:dyDescent="0.35">
      <c r="A67" s="159" t="s">
        <v>109</v>
      </c>
      <c r="B67" t="s">
        <v>145</v>
      </c>
      <c r="C67" s="31" t="s">
        <v>13</v>
      </c>
      <c r="D67" s="59" t="s">
        <v>44</v>
      </c>
      <c r="E67" s="172">
        <f>INDEX('Losunar skipt eftir geirum'!$1:$1048576,MATCH(Kökurit!$A67,'Losunar skipt eftir geirum'!$A:$A,0),MATCH(Kökurit!$E$4,'Losunar skipt eftir geirum'!$14:$14,0))</f>
        <v>74.016701532149781</v>
      </c>
      <c r="F67" s="1">
        <f t="shared" si="1"/>
        <v>2.7241250927885128E-2</v>
      </c>
    </row>
    <row r="68" spans="1:8" ht="18" x14ac:dyDescent="0.35">
      <c r="A68" s="159" t="s">
        <v>110</v>
      </c>
      <c r="B68" t="s">
        <v>146</v>
      </c>
      <c r="C68" s="31" t="s">
        <v>14</v>
      </c>
      <c r="D68" s="59" t="s">
        <v>44</v>
      </c>
      <c r="E68" s="172">
        <f>INDEX('Losunar skipt eftir geirum'!$1:$1048576,MATCH(Kökurit!$A68,'Losunar skipt eftir geirum'!$A:$A,0),MATCH(Kökurit!$E$4,'Losunar skipt eftir geirum'!$14:$14,0))</f>
        <v>247.52366217163456</v>
      </c>
      <c r="F68" s="1">
        <f t="shared" si="1"/>
        <v>9.1099090505644173E-2</v>
      </c>
    </row>
    <row r="69" spans="1:8" ht="18" x14ac:dyDescent="0.35">
      <c r="A69" s="159" t="s">
        <v>92</v>
      </c>
      <c r="B69" s="173" t="s">
        <v>139</v>
      </c>
      <c r="C69" s="65" t="s">
        <v>15</v>
      </c>
      <c r="D69" s="60" t="s">
        <v>44</v>
      </c>
      <c r="E69" s="172">
        <f>INDEX('Losunar skipt eftir geirum'!$1:$1048576,MATCH(Kökurit!$A69,'Losunar skipt eftir geirum'!$A:$A,0),MATCH(Kökurit!$E$4,'Losunar skipt eftir geirum'!$14:$14,0))-SUM(E66:E68)</f>
        <v>5.4852815599999758</v>
      </c>
      <c r="F69" s="1">
        <f t="shared" si="1"/>
        <v>2.0188137041091477E-3</v>
      </c>
    </row>
    <row r="70" spans="1:8" ht="18" x14ac:dyDescent="0.35">
      <c r="A70" s="159" t="s">
        <v>114</v>
      </c>
      <c r="B70" t="s">
        <v>147</v>
      </c>
      <c r="C70" s="31" t="s">
        <v>18</v>
      </c>
      <c r="D70" s="59" t="s">
        <v>44</v>
      </c>
      <c r="E70" s="172">
        <f>INDEX('Losunar skipt eftir geirum'!$1:$1048576,MATCH(Kökurit!$A70,'Losunar skipt eftir geirum'!$A:$A,0),MATCH(Kökurit!$E$4,'Losunar skipt eftir geirum'!$14:$14,0))</f>
        <v>187.06678015949052</v>
      </c>
      <c r="F70" s="1">
        <f t="shared" si="1"/>
        <v>6.8848421952209568E-2</v>
      </c>
    </row>
    <row r="71" spans="1:8" ht="18" x14ac:dyDescent="0.35">
      <c r="A71" s="159" t="s">
        <v>112</v>
      </c>
      <c r="B71" t="s">
        <v>148</v>
      </c>
      <c r="C71" s="31" t="s">
        <v>19</v>
      </c>
      <c r="D71" s="59" t="s">
        <v>44</v>
      </c>
      <c r="E71" s="172">
        <f>INDEX('Losunar skipt eftir geirum'!$1:$1048576,MATCH(Kökurit!$A71,'Losunar skipt eftir geirum'!$A:$A,0),MATCH(Kökurit!$E$4,'Losunar skipt eftir geirum'!$14:$14,0))</f>
        <v>5.854020823039999</v>
      </c>
      <c r="F71" s="1">
        <f t="shared" si="1"/>
        <v>2.154525220341381E-3</v>
      </c>
    </row>
    <row r="72" spans="1:8" ht="18" x14ac:dyDescent="0.35">
      <c r="A72" s="159" t="s">
        <v>113</v>
      </c>
      <c r="B72" t="s">
        <v>149</v>
      </c>
      <c r="C72" s="31" t="s">
        <v>58</v>
      </c>
      <c r="D72" s="59" t="s">
        <v>44</v>
      </c>
      <c r="E72" s="172">
        <f>INDEX('Losunar skipt eftir geirum'!$1:$1048576,MATCH(Kökurit!$A72,'Losunar skipt eftir geirum'!$A:$A,0),MATCH(Kökurit!$E$4,'Losunar skipt eftir geirum'!$14:$14,0))</f>
        <v>6.0433882420422798</v>
      </c>
      <c r="F72" s="1">
        <f t="shared" si="1"/>
        <v>2.2242203738921831E-3</v>
      </c>
    </row>
    <row r="73" spans="1:8" ht="18" x14ac:dyDescent="0.35">
      <c r="A73" s="159" t="s">
        <v>115</v>
      </c>
      <c r="B73" s="173" t="s">
        <v>150</v>
      </c>
      <c r="C73" s="65" t="s">
        <v>17</v>
      </c>
      <c r="D73" s="60" t="s">
        <v>44</v>
      </c>
      <c r="E73" s="172">
        <f>INDEX('Losunar skipt eftir geirum'!$1:$1048576,MATCH(Kökurit!$A73,'Losunar skipt eftir geirum'!$A:$A,0),MATCH(Kökurit!$E$4,'Losunar skipt eftir geirum'!$14:$14,0))</f>
        <v>48.067711317676853</v>
      </c>
      <c r="F73" s="1">
        <f t="shared" si="1"/>
        <v>1.7690934051758835E-2</v>
      </c>
      <c r="G73" s="80"/>
      <c r="H73" s="80"/>
    </row>
    <row r="74" spans="1:8" x14ac:dyDescent="0.25">
      <c r="A74" s="177"/>
      <c r="B74" s="179"/>
      <c r="C74" s="179"/>
      <c r="D74" s="179"/>
      <c r="E74" s="179"/>
      <c r="F74" s="178"/>
    </row>
    <row r="75" spans="1:8" ht="18" x14ac:dyDescent="0.35">
      <c r="A75" s="182" t="s">
        <v>129</v>
      </c>
      <c r="B75" s="140" t="s">
        <v>163</v>
      </c>
      <c r="C75" s="140" t="s">
        <v>165</v>
      </c>
      <c r="D75" s="58" t="s">
        <v>44</v>
      </c>
      <c r="E75" s="46">
        <v>7.8790448188936626</v>
      </c>
      <c r="F75" s="1"/>
    </row>
    <row r="76" spans="1:8" ht="18" x14ac:dyDescent="0.35">
      <c r="A76" s="189" t="s">
        <v>169</v>
      </c>
      <c r="B76" s="9" t="s">
        <v>164</v>
      </c>
      <c r="C76" s="9" t="s">
        <v>166</v>
      </c>
      <c r="D76" s="59" t="s">
        <v>44</v>
      </c>
      <c r="E76" s="44">
        <v>1772.1862118040342</v>
      </c>
      <c r="F76" s="1"/>
    </row>
    <row r="77" spans="1:8" ht="18" x14ac:dyDescent="0.35">
      <c r="A77" s="184" t="s">
        <v>126</v>
      </c>
      <c r="B77" s="141" t="s">
        <v>167</v>
      </c>
      <c r="C77" s="141" t="s">
        <v>168</v>
      </c>
      <c r="D77" s="60" t="s">
        <v>44</v>
      </c>
      <c r="E77" s="45">
        <v>13.1457037426</v>
      </c>
      <c r="F77" s="1"/>
    </row>
    <row r="78" spans="1:8" x14ac:dyDescent="0.25">
      <c r="F78" s="1"/>
    </row>
    <row r="79" spans="1:8" x14ac:dyDescent="0.25">
      <c r="F79" s="1"/>
    </row>
    <row r="80" spans="1:8" ht="18" x14ac:dyDescent="0.35">
      <c r="A80" s="182" t="s">
        <v>89</v>
      </c>
      <c r="B80" s="187" t="s">
        <v>151</v>
      </c>
      <c r="C80" s="66" t="s">
        <v>20</v>
      </c>
      <c r="D80" s="58" t="s">
        <v>44</v>
      </c>
      <c r="E80" s="188">
        <f>INDEX('Losun skipt eftir skuldbind.'!$1:$1048576,MATCH(Kökurit!$A80,'Losun skipt eftir skuldbind.'!A:A,0),MATCH(Kökurit!$E$51,'Losun skipt eftir skuldbind.'!$78:$78,0))</f>
        <v>1637.7692499442469</v>
      </c>
    </row>
    <row r="81" spans="1:5" ht="18" x14ac:dyDescent="0.35">
      <c r="A81" s="183" t="s">
        <v>91</v>
      </c>
      <c r="B81" s="5" t="s">
        <v>152</v>
      </c>
      <c r="C81" s="31" t="s">
        <v>36</v>
      </c>
      <c r="D81" s="59" t="s">
        <v>44</v>
      </c>
      <c r="E81" s="172">
        <f>INDEX('Losun skipt eftir skuldbind.'!$1:$1048576,MATCH(Kökurit!$A81,'Losun skipt eftir skuldbind.'!A:A,0),MATCH(Kökurit!$E$51,'Losun skipt eftir skuldbind.'!$78:$78,0))</f>
        <v>213.96619864782087</v>
      </c>
    </row>
    <row r="82" spans="1:5" ht="18" x14ac:dyDescent="0.35">
      <c r="A82" s="183" t="s">
        <v>92</v>
      </c>
      <c r="B82" s="5" t="s">
        <v>153</v>
      </c>
      <c r="C82" s="31" t="s">
        <v>11</v>
      </c>
      <c r="D82" s="59" t="s">
        <v>44</v>
      </c>
      <c r="E82" s="172">
        <f>INDEX('Losun skipt eftir skuldbind.'!$1:$1048576,MATCH(Kökurit!$A82,'Losun skipt eftir skuldbind.'!A:A,0),MATCH(Kökurit!$E$51,'Losun skipt eftir skuldbind.'!$78:$78,0))</f>
        <v>618.31424627742672</v>
      </c>
    </row>
    <row r="83" spans="1:5" ht="18" x14ac:dyDescent="0.35">
      <c r="A83" s="184" t="s">
        <v>93</v>
      </c>
      <c r="B83" s="175" t="s">
        <v>154</v>
      </c>
      <c r="C83" s="65" t="s">
        <v>16</v>
      </c>
      <c r="D83" s="60" t="s">
        <v>44</v>
      </c>
      <c r="E83" s="174">
        <f>INDEX('Losun skipt eftir skuldbind.'!$1:$1048576,MATCH(Kökurit!$A83,'Losun skipt eftir skuldbind.'!A:A,0),MATCH(Kökurit!$E$51,'Losun skipt eftir skuldbind.'!$78:$78,0))</f>
        <v>247.03190054224967</v>
      </c>
    </row>
    <row r="84" spans="1:5" ht="18" x14ac:dyDescent="0.35">
      <c r="C84" s="185" t="s">
        <v>4</v>
      </c>
      <c r="D84" s="32" t="s">
        <v>45</v>
      </c>
      <c r="E84" s="186">
        <f>SUM(E80:E83)</f>
        <v>2717.0815954117443</v>
      </c>
    </row>
    <row r="85" spans="1:5" x14ac:dyDescent="0.25">
      <c r="D85" s="149" t="s">
        <v>158</v>
      </c>
      <c r="E85">
        <f>E84/'Losun skipt eftir skuldbind.'!AA17</f>
        <v>1</v>
      </c>
    </row>
    <row r="86" spans="1:5" x14ac:dyDescent="0.25">
      <c r="D86" s="149" t="s">
        <v>158</v>
      </c>
      <c r="E86">
        <f>E84/SUM(E52:E73)</f>
        <v>1.0000000000000002</v>
      </c>
    </row>
  </sheetData>
  <conditionalFormatting sqref="E33">
    <cfRule type="cellIs" dxfId="5" priority="6" operator="equal">
      <formula>1</formula>
    </cfRule>
  </conditionalFormatting>
  <conditionalFormatting sqref="E34">
    <cfRule type="cellIs" dxfId="4" priority="5" operator="equal">
      <formula>1</formula>
    </cfRule>
  </conditionalFormatting>
  <conditionalFormatting sqref="E85">
    <cfRule type="cellIs" dxfId="3" priority="4" operator="equal">
      <formula>1</formula>
    </cfRule>
  </conditionalFormatting>
  <conditionalFormatting sqref="E86">
    <cfRule type="cellIs" dxfId="2" priority="3" operator="equal">
      <formula>1</formula>
    </cfRule>
  </conditionalFormatting>
  <conditionalFormatting sqref="E85:E86">
    <cfRule type="cellIs" dxfId="1" priority="1" operator="lessThan">
      <formula>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Upplýsingar um skjalið</vt:lpstr>
      <vt:lpstr>Losunar skipt eftir geirum</vt:lpstr>
      <vt:lpstr>Losun skipt eftir skuldbind.</vt:lpstr>
      <vt:lpstr>Kökurit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2022-02-17T14:41:24Z</dcterms:modified>
</cp:coreProperties>
</file>