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fland.sharepoint.com/sites/Fjrml/Shared Documents/Nesbúegg ehf/Grænt bókhald/2025/"/>
    </mc:Choice>
  </mc:AlternateContent>
  <xr:revisionPtr revIDLastSave="0" documentId="8_{0CEB1176-5F73-4614-98FD-995BB1821383}" xr6:coauthVersionLast="47" xr6:coauthVersionMax="47" xr10:uidLastSave="{00000000-0000-0000-0000-000000000000}"/>
  <bookViews>
    <workbookView xWindow="38280" yWindow="-75" windowWidth="38640" windowHeight="21120" activeTab="2" xr2:uid="{0A2DBFA3-D70D-4581-951D-7E747439D99D}"/>
  </bookViews>
  <sheets>
    <sheet name="Olía" sheetId="1" r:id="rId1"/>
    <sheet name="Umbúðir " sheetId="2" r:id="rId2"/>
    <sheet name="Ísl Gámafélagið-Orkugerðin" sheetId="3" r:id="rId3"/>
    <sheet name="Rafmagn" sheetId="4" r:id="rId4"/>
    <sheet name="Heitt vatn" sheetId="6" r:id="rId5"/>
    <sheet name="Notkun hættulegra efna" sheetId="7" r:id="rId6"/>
    <sheet name="Fóður" sheetId="10" r:id="rId7"/>
    <sheet name="Úrgangur" sheetId="8" r:id="rId8"/>
    <sheet name="Eggjaframleiðsla" sheetId="9" r:id="rId9"/>
    <sheet name="Kalt vatn úr borholu" sheetId="11" r:id="rId10"/>
  </sheets>
  <definedNames>
    <definedName name="_xlnm._FilterDatabase" localSheetId="6" hidden="1">Fóður!$K$1:$T$453</definedName>
    <definedName name="_xlnm._FilterDatabase" localSheetId="2" hidden="1">'Ísl Gámafélagið-Orkugerðin'!$F$14:$O$64</definedName>
    <definedName name="_xlnm._FilterDatabase" localSheetId="3" hidden="1">Rafmagn!$H$23:$S$188</definedName>
    <definedName name="_xlnm._FilterDatabase" localSheetId="1" hidden="1">'Umbúðir '!$K$31:$AG$89</definedName>
    <definedName name="AS2DocOpenMode" hidden="1">"AS2DocumentEdit"</definedName>
    <definedName name="_xlnm.Print_Area" localSheetId="3">Rafmagn!$A$1:$M$68</definedName>
    <definedName name="_xlnm.Print_Area" localSheetId="7">Úrgangur!$A$1:$F$37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3" l="1"/>
  <c r="H23" i="3" s="1"/>
  <c r="J29" i="2"/>
  <c r="D75" i="2"/>
  <c r="J26" i="2"/>
  <c r="J25" i="2"/>
  <c r="J24" i="2"/>
  <c r="J22" i="2"/>
  <c r="J21" i="2"/>
  <c r="J20" i="2"/>
  <c r="J19" i="2"/>
  <c r="J18" i="2"/>
  <c r="J17" i="2"/>
  <c r="J16" i="2"/>
  <c r="J15" i="2"/>
  <c r="E68" i="2"/>
  <c r="J11" i="2"/>
  <c r="J10" i="2"/>
  <c r="J9" i="2"/>
  <c r="J8" i="2"/>
  <c r="J7" i="2"/>
  <c r="J5" i="2"/>
  <c r="J4" i="2"/>
  <c r="C4" i="8"/>
  <c r="C5" i="8" s="1"/>
  <c r="C6" i="8" s="1"/>
  <c r="C15" i="8" s="1"/>
  <c r="C4" i="10"/>
  <c r="T453" i="10"/>
  <c r="P567" i="8"/>
  <c r="C23" i="6" l="1"/>
  <c r="I19" i="7" l="1"/>
  <c r="D35" i="7" s="1"/>
  <c r="E36" i="7"/>
  <c r="E35" i="7"/>
  <c r="C36" i="7"/>
  <c r="C35" i="7"/>
  <c r="E34" i="7"/>
  <c r="C34" i="7"/>
  <c r="I6" i="7"/>
  <c r="C33" i="7"/>
  <c r="E33" i="7"/>
  <c r="I8" i="7"/>
  <c r="D12" i="7"/>
  <c r="I7" i="7"/>
  <c r="D11" i="7"/>
  <c r="D10" i="7"/>
  <c r="D19" i="7"/>
  <c r="D33" i="7" s="1"/>
  <c r="D9" i="7"/>
  <c r="I5" i="7"/>
  <c r="I4" i="7"/>
  <c r="D8" i="7"/>
  <c r="D7" i="7"/>
  <c r="D6" i="7"/>
  <c r="D5" i="7"/>
  <c r="D4" i="7"/>
  <c r="H19" i="3"/>
  <c r="D17" i="6"/>
  <c r="C17" i="6"/>
  <c r="E35" i="4"/>
  <c r="I20" i="4"/>
  <c r="F24" i="4"/>
  <c r="E24" i="4"/>
  <c r="B24" i="4"/>
  <c r="E28" i="4" l="1"/>
  <c r="I20" i="7"/>
  <c r="D36" i="7" s="1"/>
  <c r="D20" i="7"/>
  <c r="D34" i="7" s="1"/>
  <c r="B15" i="3" l="1"/>
  <c r="C15" i="3"/>
  <c r="D15" i="3"/>
  <c r="E15" i="3"/>
  <c r="F15" i="3"/>
  <c r="G15" i="3"/>
  <c r="H15" i="3"/>
  <c r="C33" i="1"/>
  <c r="H20" i="1"/>
  <c r="E66" i="2"/>
  <c r="D66" i="2"/>
  <c r="D67" i="2" s="1"/>
  <c r="C20" i="1"/>
  <c r="C56" i="2"/>
  <c r="C55" i="2"/>
  <c r="C54" i="2"/>
  <c r="C53" i="2"/>
  <c r="C51" i="2"/>
  <c r="C50" i="2"/>
  <c r="C49" i="2"/>
  <c r="C48" i="2"/>
  <c r="C45" i="2"/>
  <c r="C41" i="2"/>
  <c r="C39" i="2"/>
  <c r="C38" i="2"/>
  <c r="C36" i="2"/>
  <c r="C34" i="2"/>
  <c r="C33" i="2"/>
  <c r="C30" i="2"/>
  <c r="C29" i="2"/>
  <c r="C28" i="2"/>
  <c r="C26" i="2"/>
  <c r="C25" i="2"/>
  <c r="C24" i="2"/>
  <c r="C23" i="2"/>
  <c r="C20" i="2"/>
  <c r="C19" i="2"/>
  <c r="C16" i="2"/>
  <c r="C14" i="2"/>
  <c r="C13" i="2"/>
  <c r="C11" i="2"/>
  <c r="C10" i="2"/>
  <c r="C8" i="2"/>
  <c r="C5" i="2"/>
  <c r="C4" i="2"/>
  <c r="C66" i="2" l="1"/>
  <c r="C67" i="2" s="1"/>
  <c r="E67" i="2"/>
  <c r="L12" i="3"/>
</calcChain>
</file>

<file path=xl/sharedStrings.xml><?xml version="1.0" encoding="utf-8"?>
<sst xmlns="http://schemas.openxmlformats.org/spreadsheetml/2006/main" count="6739" uniqueCount="1117">
  <si>
    <t>Þyngd</t>
  </si>
  <si>
    <t>Almennt sorp</t>
  </si>
  <si>
    <t>Sláturúrgangur</t>
  </si>
  <si>
    <t>Nr reikn</t>
  </si>
  <si>
    <t>m3</t>
  </si>
  <si>
    <t>Tonn</t>
  </si>
  <si>
    <t>L/M</t>
  </si>
  <si>
    <t xml:space="preserve">Reikningur </t>
  </si>
  <si>
    <t>Skeljungur</t>
  </si>
  <si>
    <t xml:space="preserve">Dagst. </t>
  </si>
  <si>
    <t>Fylgiskjal</t>
  </si>
  <si>
    <t>Magn(L)</t>
  </si>
  <si>
    <t xml:space="preserve"> </t>
  </si>
  <si>
    <t>Nr. Reikn.</t>
  </si>
  <si>
    <t>Hreint timbur</t>
  </si>
  <si>
    <t>Samtals:</t>
  </si>
  <si>
    <t>Samtals notkun</t>
  </si>
  <si>
    <t>Lífland</t>
  </si>
  <si>
    <t>Þyngd á bökkum</t>
  </si>
  <si>
    <t xml:space="preserve">10 stk. </t>
  </si>
  <si>
    <t xml:space="preserve">30 stk. </t>
  </si>
  <si>
    <t>Heildar þyngd</t>
  </si>
  <si>
    <t>2x6stk</t>
  </si>
  <si>
    <t>10. stk fjöldi</t>
  </si>
  <si>
    <t>30 stk. Fjöldi</t>
  </si>
  <si>
    <t>2x6 stk. Fjöldi</t>
  </si>
  <si>
    <t>kg.</t>
  </si>
  <si>
    <t>Málmar til endurvinnslu</t>
  </si>
  <si>
    <t>Orkugerðin</t>
  </si>
  <si>
    <t>BEWI Iceland</t>
  </si>
  <si>
    <t>Vélaolía</t>
  </si>
  <si>
    <t>Ár</t>
  </si>
  <si>
    <t>Mán</t>
  </si>
  <si>
    <t>Dýrahræ</t>
  </si>
  <si>
    <t>Lýsing</t>
  </si>
  <si>
    <t>Fylgiskjalsnúmer</t>
  </si>
  <si>
    <t>KG</t>
  </si>
  <si>
    <t>Jan</t>
  </si>
  <si>
    <t>Feb</t>
  </si>
  <si>
    <t>Mar</t>
  </si>
  <si>
    <t>Apr</t>
  </si>
  <si>
    <t>Maí</t>
  </si>
  <si>
    <t>Jún</t>
  </si>
  <si>
    <t>Júl</t>
  </si>
  <si>
    <t>Ágú</t>
  </si>
  <si>
    <t>Sep</t>
  </si>
  <si>
    <t>Okt</t>
  </si>
  <si>
    <t>Nóv</t>
  </si>
  <si>
    <t>Des</t>
  </si>
  <si>
    <t>Total</t>
  </si>
  <si>
    <t>EAN 10906842</t>
  </si>
  <si>
    <t>EAN 10906838</t>
  </si>
  <si>
    <t>EAN 10906841</t>
  </si>
  <si>
    <t>Einungis deild 10</t>
  </si>
  <si>
    <t>Veitunúmer</t>
  </si>
  <si>
    <t>Viðskiptavinur</t>
  </si>
  <si>
    <t>Heimilisfang</t>
  </si>
  <si>
    <t>Eigandi</t>
  </si>
  <si>
    <t>Taxti</t>
  </si>
  <si>
    <t>Taxtaheiti</t>
  </si>
  <si>
    <t>7112032140 - Nesbúegg ehf.</t>
  </si>
  <si>
    <t>HS Veitur</t>
  </si>
  <si>
    <t>Nesbú hf 130851 
191 Vogar
ISL</t>
  </si>
  <si>
    <t>M2</t>
  </si>
  <si>
    <t>Húshitun/heitt vatn 25-50mm mæli</t>
  </si>
  <si>
    <t>3014760</t>
  </si>
  <si>
    <t>Bú</t>
  </si>
  <si>
    <t>H1</t>
  </si>
  <si>
    <t>Húshitun/heitt vatn um &lt;=20mm hemil</t>
  </si>
  <si>
    <t>3014885</t>
  </si>
  <si>
    <t>Bú - Millirými</t>
  </si>
  <si>
    <t>Yfirlit frá HS veitum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</si>
  <si>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</si>
  <si>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Það var enginn reikningur á mínustölurnar</t>
  </si>
  <si>
    <t>Það er gert ráð fyrir 144 dögum á reikningum í stað 30-31 dagur</t>
  </si>
  <si>
    <t>Það er gert ráð fyrir 72 dögum á reikningum í stað 30-31 dagur</t>
  </si>
  <si>
    <t xml:space="preserve">Grófur úrgangur </t>
  </si>
  <si>
    <t xml:space="preserve">Litað timbur </t>
  </si>
  <si>
    <t xml:space="preserve">Grænt efni </t>
  </si>
  <si>
    <t>Íslenska Gámafélagið</t>
  </si>
  <si>
    <t>Dags.</t>
  </si>
  <si>
    <t>Dags</t>
  </si>
  <si>
    <t>Sýsla</t>
  </si>
  <si>
    <t>Vöruflokkur - Vara - Vöruflokkur</t>
  </si>
  <si>
    <t>Vöruflokkur - Vara - Vara</t>
  </si>
  <si>
    <t>Magn</t>
  </si>
  <si>
    <t>Vogar</t>
  </si>
  <si>
    <t>Magnmæling - Magnmæling</t>
  </si>
  <si>
    <t>H1-vatn - Hemilmæl. húsh.</t>
  </si>
  <si>
    <t>M1-vatn - Magnmæling til húshitunar</t>
  </si>
  <si>
    <t>Undir taxta H1 er 1 l/m sem reiknast í hverjum mánuði. Þarna er hemill og föst notkun reiknuð- kemur því miður ekki fram í magninu en sést á reikningunum</t>
  </si>
  <si>
    <t xml:space="preserve">Undir taxta M2 er reiknað í rúmmetrum m³ </t>
  </si>
  <si>
    <t>Olíuverslun Íslands</t>
  </si>
  <si>
    <t>Alm. bókunartegund</t>
  </si>
  <si>
    <t>Færslunr.</t>
  </si>
  <si>
    <t>Bókunardags.</t>
  </si>
  <si>
    <t>Tegund fylgiskjals</t>
  </si>
  <si>
    <t>Númer fylgiskjals</t>
  </si>
  <si>
    <t>Fjárhagsreikn.nr.</t>
  </si>
  <si>
    <t>Heiti fjárhagsreiknings</t>
  </si>
  <si>
    <t>Deild Kóti</t>
  </si>
  <si>
    <t>Verkefni Kóti</t>
  </si>
  <si>
    <t>Upphæð (SGM)</t>
  </si>
  <si>
    <t>Kenni notanda</t>
  </si>
  <si>
    <t>Alm. vörubókunarflokkur</t>
  </si>
  <si>
    <t>Upprunanúmer</t>
  </si>
  <si>
    <t>VSK-vörubókunarflokkur</t>
  </si>
  <si>
    <t>VSK viðsk.bókunarflokkur</t>
  </si>
  <si>
    <t>VSK-upphæð</t>
  </si>
  <si>
    <t>Tegund mótreiknings</t>
  </si>
  <si>
    <t>Mótreikningur nr.</t>
  </si>
  <si>
    <t>Númer utanaðk. skjals</t>
  </si>
  <si>
    <t>Tegund uppruna</t>
  </si>
  <si>
    <t>Alm. viðsk.bókunarflokkur</t>
  </si>
  <si>
    <t>Innkaup</t>
  </si>
  <si>
    <t>Reikningur</t>
  </si>
  <si>
    <t>10</t>
  </si>
  <si>
    <t/>
  </si>
  <si>
    <t>KRISTIND</t>
  </si>
  <si>
    <t>1</t>
  </si>
  <si>
    <t>Fjárhagsreikningur</t>
  </si>
  <si>
    <t>SR25-0022586</t>
  </si>
  <si>
    <t>Lánardrottinn</t>
  </si>
  <si>
    <t>SR25-0022577</t>
  </si>
  <si>
    <t>SR25-0021878</t>
  </si>
  <si>
    <t>SR25-0021432</t>
  </si>
  <si>
    <t>SR25-0020810</t>
  </si>
  <si>
    <t>SR25-0020329</t>
  </si>
  <si>
    <t>SR25-0019234</t>
  </si>
  <si>
    <t>SR25-0018585</t>
  </si>
  <si>
    <t>SR25-0018162</t>
  </si>
  <si>
    <t>SR25-0017911</t>
  </si>
  <si>
    <t>SR25-0017536</t>
  </si>
  <si>
    <t>SR25-0017537</t>
  </si>
  <si>
    <t>SR25-0017541</t>
  </si>
  <si>
    <t>SR25-0017128</t>
  </si>
  <si>
    <t>SR25-0016678</t>
  </si>
  <si>
    <t>SR25-0016700</t>
  </si>
  <si>
    <t>SR25-0016244</t>
  </si>
  <si>
    <t>SR25-0015994</t>
  </si>
  <si>
    <t>SR25-0015537</t>
  </si>
  <si>
    <t>SR25-0015170</t>
  </si>
  <si>
    <t>SR25-0014655</t>
  </si>
  <si>
    <t>SR25-0014509</t>
  </si>
  <si>
    <t>SR25-0014209</t>
  </si>
  <si>
    <t>SR25-0013524</t>
  </si>
  <si>
    <t>SR25-0013432</t>
  </si>
  <si>
    <t>SR25-0013082</t>
  </si>
  <si>
    <t>SR25-0012714</t>
  </si>
  <si>
    <t>SR25-0012656</t>
  </si>
  <si>
    <t>SR25-0012446</t>
  </si>
  <si>
    <t>SR25-0012107</t>
  </si>
  <si>
    <t>SR25-0011692</t>
  </si>
  <si>
    <t>SR25-0011328</t>
  </si>
  <si>
    <t>SR25-0011019</t>
  </si>
  <si>
    <t>SR25-0010325</t>
  </si>
  <si>
    <t>INNLENDIR</t>
  </si>
  <si>
    <t>SR25-0008861</t>
  </si>
  <si>
    <t>SR25-0008852</t>
  </si>
  <si>
    <t>SR25-0008563</t>
  </si>
  <si>
    <t>SR25-0008117</t>
  </si>
  <si>
    <t>SR25-0007788</t>
  </si>
  <si>
    <t>SR25-0007718</t>
  </si>
  <si>
    <t>SR25-0007170</t>
  </si>
  <si>
    <t>SR25-0006748</t>
  </si>
  <si>
    <t>SR-2503346</t>
  </si>
  <si>
    <t>SR25-0006747</t>
  </si>
  <si>
    <t>SR25-0005991</t>
  </si>
  <si>
    <t>SR25-0005142</t>
  </si>
  <si>
    <t>SR25-0004304</t>
  </si>
  <si>
    <t>SR25-0002553</t>
  </si>
  <si>
    <t>SR25-0001271</t>
  </si>
  <si>
    <t>SR25-0001243</t>
  </si>
  <si>
    <t>SR25-0000342</t>
  </si>
  <si>
    <t>SR25-0000140</t>
  </si>
  <si>
    <t>SR309196</t>
  </si>
  <si>
    <t>SR308199</t>
  </si>
  <si>
    <t>SR306646</t>
  </si>
  <si>
    <t>ODR0066115</t>
  </si>
  <si>
    <t>ODR0050187</t>
  </si>
  <si>
    <t>Tannkur eggjatínsla</t>
  </si>
  <si>
    <t>SRS2085253</t>
  </si>
  <si>
    <t>Tankur eggjatínsla</t>
  </si>
  <si>
    <t>Samtals vélaolía</t>
  </si>
  <si>
    <t>SR-1015214</t>
  </si>
  <si>
    <t>SR-1004755</t>
  </si>
  <si>
    <t>SR-999696</t>
  </si>
  <si>
    <t>SR-994919</t>
  </si>
  <si>
    <t>SR-984884</t>
  </si>
  <si>
    <t>SR-979107</t>
  </si>
  <si>
    <t>SR-975980</t>
  </si>
  <si>
    <t>SR-1030289</t>
  </si>
  <si>
    <t>0002236</t>
  </si>
  <si>
    <t>0002221</t>
  </si>
  <si>
    <t>SR-1024654</t>
  </si>
  <si>
    <t>SR-1019743</t>
  </si>
  <si>
    <t>0002200</t>
  </si>
  <si>
    <t>0002163</t>
  </si>
  <si>
    <t>0002130</t>
  </si>
  <si>
    <t>0002089</t>
  </si>
  <si>
    <t>0002073</t>
  </si>
  <si>
    <t>0002058</t>
  </si>
  <si>
    <t>kg</t>
  </si>
  <si>
    <t>Garri</t>
  </si>
  <si>
    <t>Tandur</t>
  </si>
  <si>
    <t>Reikningar</t>
  </si>
  <si>
    <t>Eining</t>
  </si>
  <si>
    <t>Ts Sótthreinsir 20ltr.</t>
  </si>
  <si>
    <t>ltr</t>
  </si>
  <si>
    <t>TK-17 Klórkvoða 23kg 20L</t>
  </si>
  <si>
    <t>Caustic cleaner 22kg</t>
  </si>
  <si>
    <t>LTR</t>
  </si>
  <si>
    <t>Eggs so clean eggjaþvottaefni 19ltr. Einnig booster 19ltr.</t>
  </si>
  <si>
    <t>HJV69</t>
  </si>
  <si>
    <t>Spurning með þessa þrjá</t>
  </si>
  <si>
    <t>það eru mínustölur, hvað þýðir það?</t>
  </si>
  <si>
    <t>Ýmist sorp</t>
  </si>
  <si>
    <t>OR2344260</t>
  </si>
  <si>
    <t>OR2344174</t>
  </si>
  <si>
    <t>OR2344168</t>
  </si>
  <si>
    <t>OR2343415</t>
  </si>
  <si>
    <t>OR2343912</t>
  </si>
  <si>
    <t>OR2299906</t>
  </si>
  <si>
    <t>OR2258696</t>
  </si>
  <si>
    <t>OR2215086</t>
  </si>
  <si>
    <t>OR2172063</t>
  </si>
  <si>
    <t>OR2128765</t>
  </si>
  <si>
    <t>OR2128753</t>
  </si>
  <si>
    <t>OR2088235</t>
  </si>
  <si>
    <t>OR2088226</t>
  </si>
  <si>
    <t>OR2037409</t>
  </si>
  <si>
    <t>OR2046839</t>
  </si>
  <si>
    <t>OR2046842</t>
  </si>
  <si>
    <t>OR2006387</t>
  </si>
  <si>
    <t>OR2006372</t>
  </si>
  <si>
    <t>OR2006376</t>
  </si>
  <si>
    <t>OR1965045</t>
  </si>
  <si>
    <t>OR1965037</t>
  </si>
  <si>
    <t>OR1966563</t>
  </si>
  <si>
    <t>OR1918491</t>
  </si>
  <si>
    <t>Mælir 301-06369102, 301-7366902</t>
  </si>
  <si>
    <t>Mælir 301-6586159, 301-7366880</t>
  </si>
  <si>
    <t>Mælir 301-7470536, 301-7474897</t>
  </si>
  <si>
    <t>ORK091733</t>
  </si>
  <si>
    <t>Kreditn.</t>
  </si>
  <si>
    <t>ORK091735</t>
  </si>
  <si>
    <t>kwh</t>
  </si>
  <si>
    <t>HS VEITUR</t>
  </si>
  <si>
    <t>ORKUSALAN</t>
  </si>
  <si>
    <t>TR004037428</t>
  </si>
  <si>
    <t>P.S Orkusalan eru raforkusalar og eru með áætlanir</t>
  </si>
  <si>
    <t>KWH</t>
  </si>
  <si>
    <t>3012729</t>
  </si>
  <si>
    <t>Iðndalur 15 
190 Vogar
ISL</t>
  </si>
  <si>
    <t>Gerilsneyðing</t>
  </si>
  <si>
    <t>AD1</t>
  </si>
  <si>
    <t>Almenn notkun rafmag 0-80A</t>
  </si>
  <si>
    <t>Orkugjald - Orkugjald</t>
  </si>
  <si>
    <t>AD1Orka - Orkugjald dreifingar</t>
  </si>
  <si>
    <t>3012730</t>
  </si>
  <si>
    <t>Nesbú 
191 Vogar
ISL</t>
  </si>
  <si>
    <t>Ungahús 22</t>
  </si>
  <si>
    <t>3012733</t>
  </si>
  <si>
    <t>Bú aðaltafla</t>
  </si>
  <si>
    <t>BD2</t>
  </si>
  <si>
    <t>Afltaxti með fjarmælingu 0,4 kV</t>
  </si>
  <si>
    <t>BD2Orka - Orkugjald dreifingar</t>
  </si>
  <si>
    <t>3012734</t>
  </si>
  <si>
    <t>Nesbú hf 
191 Vogar
ISL</t>
  </si>
  <si>
    <t>Ungaeldishús 21</t>
  </si>
  <si>
    <t>HD1</t>
  </si>
  <si>
    <t>Húshitun rafmagn</t>
  </si>
  <si>
    <t>HD1Orka - Orkugjald dreifingar</t>
  </si>
  <si>
    <t>3012736</t>
  </si>
  <si>
    <t>M3</t>
  </si>
  <si>
    <t>Heitt vatn um &lt;=20mm mæli</t>
  </si>
  <si>
    <t>M3-vatn - Magnmæling ýmis notkun</t>
  </si>
  <si>
    <t>3014533</t>
  </si>
  <si>
    <t>Suða / Vinnsla</t>
  </si>
  <si>
    <t>3037339</t>
  </si>
  <si>
    <t>Skrifstofa</t>
  </si>
  <si>
    <t>M1</t>
  </si>
  <si>
    <t>Húshitun/heitt vatn &lt;=20mm mæli</t>
  </si>
  <si>
    <t>3067792</t>
  </si>
  <si>
    <t>AD3</t>
  </si>
  <si>
    <t>Almenn notkun rafmagn 200-299A</t>
  </si>
  <si>
    <t>AD3Orka - Orkugjald dreifingar</t>
  </si>
  <si>
    <t>Applied filters:
Vöruflokkur is Orkugjald - Orkugjald or Magnmæling - Magnmæling
Viðskiptavinur is 7112032140 - Nesbúegg ehf.
Dagur is on or after 1/1/2025 12:00:00 AM and is before 1/1/2026 12:00:00 AM</t>
  </si>
  <si>
    <t>TR004090526</t>
  </si>
  <si>
    <t>TR004143657</t>
  </si>
  <si>
    <t>TR004196381</t>
  </si>
  <si>
    <t>TR004249334</t>
  </si>
  <si>
    <t>TR004302633</t>
  </si>
  <si>
    <t>TR004356905</t>
  </si>
  <si>
    <t>TR004411466</t>
  </si>
  <si>
    <t>TR004465861</t>
  </si>
  <si>
    <t>TR004519298</t>
  </si>
  <si>
    <t>TR004573160</t>
  </si>
  <si>
    <t>OG DREIFINGIN Á HITA Á MÆLANA 2025</t>
  </si>
  <si>
    <t>Það er svo mikið af þessu áætlun og ekki raun hiti eða raun rafmagn í notkun að ég notast við töfluna frá Hs veitum þar sem þeir sjá um raforku dreifinguna en ekki raforku söluna.</t>
  </si>
  <si>
    <t>L/M3</t>
  </si>
  <si>
    <t>IR26-00086</t>
  </si>
  <si>
    <t>23315</t>
  </si>
  <si>
    <t>Hiti 11%</t>
  </si>
  <si>
    <t>Straumlind, rafmagn 2025</t>
  </si>
  <si>
    <t>11</t>
  </si>
  <si>
    <t>4809200150</t>
  </si>
  <si>
    <t>2025-129749</t>
  </si>
  <si>
    <t>IR26-00089</t>
  </si>
  <si>
    <t>HS Veitur, bú-millirými, hiti</t>
  </si>
  <si>
    <t>4312080590</t>
  </si>
  <si>
    <t>TR004574098</t>
  </si>
  <si>
    <t>IR25-02622</t>
  </si>
  <si>
    <t>2025-117789</t>
  </si>
  <si>
    <t>IR25-02599</t>
  </si>
  <si>
    <t>TR004519636</t>
  </si>
  <si>
    <t>F25-0301</t>
  </si>
  <si>
    <t>HS veitur hf, leiðr. upphæðar mismunur</t>
  </si>
  <si>
    <t>IR25-02409</t>
  </si>
  <si>
    <t>HS Veitur, nesbú- hiti</t>
  </si>
  <si>
    <t>TR004465285</t>
  </si>
  <si>
    <t>IR25-02074</t>
  </si>
  <si>
    <t>TR004411548</t>
  </si>
  <si>
    <t>IR25-01772</t>
  </si>
  <si>
    <t>TR004357432</t>
  </si>
  <si>
    <t>IR25-01470</t>
  </si>
  <si>
    <t>HS Veitur, bú- hiti</t>
  </si>
  <si>
    <t>TR004302881</t>
  </si>
  <si>
    <t>IR25-01245</t>
  </si>
  <si>
    <t>TR004249711</t>
  </si>
  <si>
    <t>IR25-01043</t>
  </si>
  <si>
    <t>TR004196972</t>
  </si>
  <si>
    <t>IR25-00765</t>
  </si>
  <si>
    <t>Reikningur IR25-00765</t>
  </si>
  <si>
    <t>TR004143332</t>
  </si>
  <si>
    <t>IR25-00492</t>
  </si>
  <si>
    <t>Reikningur IR25-00492</t>
  </si>
  <si>
    <t>TR004091535</t>
  </si>
  <si>
    <t>IR25-00388</t>
  </si>
  <si>
    <t>Reikningur IR25-00388</t>
  </si>
  <si>
    <t>TR004037977</t>
  </si>
  <si>
    <t>IR25-00226</t>
  </si>
  <si>
    <t>Reikningur IR25-00226</t>
  </si>
  <si>
    <t>5708891769</t>
  </si>
  <si>
    <t>0010853</t>
  </si>
  <si>
    <t>IR25-00091</t>
  </si>
  <si>
    <t>Reikningur IR25-00091</t>
  </si>
  <si>
    <t>TR003985303</t>
  </si>
  <si>
    <t>SR305751</t>
  </si>
  <si>
    <t>SR-1683400</t>
  </si>
  <si>
    <t>SR297453</t>
  </si>
  <si>
    <t>SR-1668043</t>
  </si>
  <si>
    <t>SR-1641776</t>
  </si>
  <si>
    <t>SR286463</t>
  </si>
  <si>
    <t>SR283639</t>
  </si>
  <si>
    <t>SR-1628473</t>
  </si>
  <si>
    <t>SR-1621965</t>
  </si>
  <si>
    <t>SR-1613668</t>
  </si>
  <si>
    <t>SR-1572328</t>
  </si>
  <si>
    <t>Egg so Clean eggjaþvottaefni</t>
  </si>
  <si>
    <t>Egg so Clean booster</t>
  </si>
  <si>
    <t>Caustic cleaner 19L</t>
  </si>
  <si>
    <t>Samtas heildartonn yfir árið 2025</t>
  </si>
  <si>
    <t>MAGN</t>
  </si>
  <si>
    <t>EINING</t>
  </si>
  <si>
    <t>Samantekið</t>
  </si>
  <si>
    <t>TK-17 Klórkvoða 23kg</t>
  </si>
  <si>
    <t>Fóður</t>
  </si>
  <si>
    <t>Kalt vatn úr borholu-Sveitarfélagið Vogar</t>
  </si>
  <si>
    <t>Ath þessar upplýsingar finnur Andri fyrir okkur og lætur mig hafa.</t>
  </si>
  <si>
    <t>Vatn úr borholu</t>
  </si>
  <si>
    <t xml:space="preserve">SKV HS VEITUM ÞÁ ER DREIFINGIN Í KWHS Á MÆLANA 2025 </t>
  </si>
  <si>
    <t>Egg og eggjavörur</t>
  </si>
  <si>
    <t>Egg og eggjavörur-framleiðsla</t>
  </si>
  <si>
    <t>Andri verður að taka þessi gögn út sjálfur.</t>
  </si>
  <si>
    <t>tonn</t>
  </si>
  <si>
    <t>Fóður afgr.dags og tími</t>
  </si>
  <si>
    <t>Nr.</t>
  </si>
  <si>
    <t>Sendist-til aðsetur</t>
  </si>
  <si>
    <t>Bíll</t>
  </si>
  <si>
    <t>Hólf</t>
  </si>
  <si>
    <t>Síló viðskiptamanns</t>
  </si>
  <si>
    <t>SR303547</t>
  </si>
  <si>
    <t>23191</t>
  </si>
  <si>
    <t>Varpkurl 19-50 v, kg</t>
  </si>
  <si>
    <t>VATNSLEYSU</t>
  </si>
  <si>
    <t>LL-Z29</t>
  </si>
  <si>
    <t>345</t>
  </si>
  <si>
    <t>4</t>
  </si>
  <si>
    <t>23421</t>
  </si>
  <si>
    <t>Varpkurl 50+ kg</t>
  </si>
  <si>
    <t>27</t>
  </si>
  <si>
    <t>5</t>
  </si>
  <si>
    <t>16</t>
  </si>
  <si>
    <t>2</t>
  </si>
  <si>
    <t>SR303837</t>
  </si>
  <si>
    <t>ZI-J91</t>
  </si>
  <si>
    <t>7,8</t>
  </si>
  <si>
    <t>7</t>
  </si>
  <si>
    <t>5,6</t>
  </si>
  <si>
    <t>6</t>
  </si>
  <si>
    <t>1,2,3</t>
  </si>
  <si>
    <t>SR303972</t>
  </si>
  <si>
    <t>3</t>
  </si>
  <si>
    <t>38</t>
  </si>
  <si>
    <t>SR304294</t>
  </si>
  <si>
    <t>22106</t>
  </si>
  <si>
    <t>Ungi I 0-7 kurl, laust - ÁN MÓNENSÍN</t>
  </si>
  <si>
    <t>SA-D63</t>
  </si>
  <si>
    <t>7,10</t>
  </si>
  <si>
    <t>A</t>
  </si>
  <si>
    <t>B</t>
  </si>
  <si>
    <t>22</t>
  </si>
  <si>
    <t>1234</t>
  </si>
  <si>
    <t>8,9</t>
  </si>
  <si>
    <t>SR304393</t>
  </si>
  <si>
    <t>LV-N14</t>
  </si>
  <si>
    <t>9</t>
  </si>
  <si>
    <t>1,2,4,5</t>
  </si>
  <si>
    <t>6,11</t>
  </si>
  <si>
    <t>SR304905</t>
  </si>
  <si>
    <t>22206</t>
  </si>
  <si>
    <t>Ungi II 7-17 kurl, laust - ÁN MÓNENSÍN</t>
  </si>
  <si>
    <t>7,8,9,10</t>
  </si>
  <si>
    <t>1,3</t>
  </si>
  <si>
    <t>4,5</t>
  </si>
  <si>
    <t>SR304917</t>
  </si>
  <si>
    <t>3,4,5,</t>
  </si>
  <si>
    <t>2,6,7,</t>
  </si>
  <si>
    <t>1,8,</t>
  </si>
  <si>
    <t>SR305163</t>
  </si>
  <si>
    <t>8</t>
  </si>
  <si>
    <t>SR305462</t>
  </si>
  <si>
    <t>1,3,4,5</t>
  </si>
  <si>
    <t>SR305585</t>
  </si>
  <si>
    <t>ROM45</t>
  </si>
  <si>
    <t>3,4,5</t>
  </si>
  <si>
    <t>6,10</t>
  </si>
  <si>
    <t>7,9</t>
  </si>
  <si>
    <t>SR305623</t>
  </si>
  <si>
    <t>EI-V33</t>
  </si>
  <si>
    <t>SR306030</t>
  </si>
  <si>
    <t>KJ-T84</t>
  </si>
  <si>
    <t>2,3,4,5</t>
  </si>
  <si>
    <t>1,6</t>
  </si>
  <si>
    <t>SR306171</t>
  </si>
  <si>
    <t>3,</t>
  </si>
  <si>
    <t>2,</t>
  </si>
  <si>
    <t>6,</t>
  </si>
  <si>
    <t>5,1,</t>
  </si>
  <si>
    <t>7,8,</t>
  </si>
  <si>
    <t>4,</t>
  </si>
  <si>
    <t>SR306234</t>
  </si>
  <si>
    <t>7,8,9</t>
  </si>
  <si>
    <t>SR306303</t>
  </si>
  <si>
    <t>SR306673</t>
  </si>
  <si>
    <t>6,8,10</t>
  </si>
  <si>
    <t>SR306674</t>
  </si>
  <si>
    <t>5,8,</t>
  </si>
  <si>
    <t>6,7</t>
  </si>
  <si>
    <t>2,3,4</t>
  </si>
  <si>
    <t>1,</t>
  </si>
  <si>
    <t>SR306956</t>
  </si>
  <si>
    <t>SR307116</t>
  </si>
  <si>
    <t>8,10</t>
  </si>
  <si>
    <t>6,7,11</t>
  </si>
  <si>
    <t>SR307348</t>
  </si>
  <si>
    <t>SR307458</t>
  </si>
  <si>
    <t>9,10</t>
  </si>
  <si>
    <t>SR307650</t>
  </si>
  <si>
    <t>4,5,</t>
  </si>
  <si>
    <t>7,</t>
  </si>
  <si>
    <t>8,</t>
  </si>
  <si>
    <t>SR307740</t>
  </si>
  <si>
    <t>1,6,</t>
  </si>
  <si>
    <t>2,7,</t>
  </si>
  <si>
    <t>SR307842</t>
  </si>
  <si>
    <t>SR308125</t>
  </si>
  <si>
    <t>3,4</t>
  </si>
  <si>
    <t>1,5</t>
  </si>
  <si>
    <t>SR308235</t>
  </si>
  <si>
    <t>6,7,8</t>
  </si>
  <si>
    <t>SR308315</t>
  </si>
  <si>
    <t>SR308446</t>
  </si>
  <si>
    <t>SR308969</t>
  </si>
  <si>
    <t>2,8,</t>
  </si>
  <si>
    <t>3,5,6,</t>
  </si>
  <si>
    <t>4,7,</t>
  </si>
  <si>
    <t>SR309191</t>
  </si>
  <si>
    <t>6,7,</t>
  </si>
  <si>
    <t>SR25-0000646</t>
  </si>
  <si>
    <t>2025-03-24 11:02:43</t>
  </si>
  <si>
    <t>SR25-0000655</t>
  </si>
  <si>
    <t>2025-03-24 10:39:59</t>
  </si>
  <si>
    <t>2025-03-24 10:43:54</t>
  </si>
  <si>
    <t>TÓMT</t>
  </si>
  <si>
    <t>2025-03-24 10:53:04</t>
  </si>
  <si>
    <t>6,7,10</t>
  </si>
  <si>
    <t>SR25-0000759</t>
  </si>
  <si>
    <t>RO-M45</t>
  </si>
  <si>
    <t>1,8</t>
  </si>
  <si>
    <t>2025-03-14 03:31:00</t>
  </si>
  <si>
    <t>SR25-0000894</t>
  </si>
  <si>
    <t>2025-03-14 03:38:00</t>
  </si>
  <si>
    <t>1-5</t>
  </si>
  <si>
    <t>2025-03-17 10:09:39</t>
  </si>
  <si>
    <t>SR25-0000900</t>
  </si>
  <si>
    <t>6-8-9</t>
  </si>
  <si>
    <t>2025-03-17 10:14:46</t>
  </si>
  <si>
    <t>2025-03-17 10:19:32</t>
  </si>
  <si>
    <t>2025-03-25 02:31:00</t>
  </si>
  <si>
    <t>SR25-0000919</t>
  </si>
  <si>
    <t>7-8-9-10</t>
  </si>
  <si>
    <t>2025-03-25 02:02:00</t>
  </si>
  <si>
    <t>2025-03-25 02:13:00</t>
  </si>
  <si>
    <t>1-3-4-5</t>
  </si>
  <si>
    <t>2025-03-28 12:09:00</t>
  </si>
  <si>
    <t>SR25-0001929</t>
  </si>
  <si>
    <t>2025-03-28 12:17:00</t>
  </si>
  <si>
    <t>2025-03-28 12:23:00</t>
  </si>
  <si>
    <t>1-2</t>
  </si>
  <si>
    <t>2025-03-28 12:32:00</t>
  </si>
  <si>
    <t>7-9</t>
  </si>
  <si>
    <t>2025-03-28 12:39:00</t>
  </si>
  <si>
    <t>5-8</t>
  </si>
  <si>
    <t>2025-04-01 10:48:00</t>
  </si>
  <si>
    <t>SR25-0002145</t>
  </si>
  <si>
    <t>1,4</t>
  </si>
  <si>
    <t>2025-04-01 11:25:00</t>
  </si>
  <si>
    <t>2025-04-01 11:00:00</t>
  </si>
  <si>
    <t>2,7</t>
  </si>
  <si>
    <t>2025-04-01 11:11:00</t>
  </si>
  <si>
    <t>3,8</t>
  </si>
  <si>
    <t>2025-04-07 11:43:00</t>
  </si>
  <si>
    <t>SR25-0002172</t>
  </si>
  <si>
    <t>2025-04-07 11:32:00</t>
  </si>
  <si>
    <t>1,2,3,4,5</t>
  </si>
  <si>
    <t>2025-04-08 11:32:00</t>
  </si>
  <si>
    <t>SR25-0002173</t>
  </si>
  <si>
    <t>Varpkurl 50 v+ kg</t>
  </si>
  <si>
    <t>2025-04-08 11:11:00</t>
  </si>
  <si>
    <t>2,7,9,10</t>
  </si>
  <si>
    <t>Varpkurl 24-50 v kg</t>
  </si>
  <si>
    <t>Varpkurl 18-23 v kg</t>
  </si>
  <si>
    <t>2025-04-11 09:34:00</t>
  </si>
  <si>
    <t>SR25-0002711</t>
  </si>
  <si>
    <t>2025-04-14 11:39:00</t>
  </si>
  <si>
    <t>SR25-0002753</t>
  </si>
  <si>
    <t>2025-04-14 12:03:00</t>
  </si>
  <si>
    <t>6,7,10,11</t>
  </si>
  <si>
    <t>2025-04-14 11:50:00</t>
  </si>
  <si>
    <t>2025-04-14 12:11:00</t>
  </si>
  <si>
    <t>2025-04-14 11:26:00</t>
  </si>
  <si>
    <t>SR25-0002789</t>
  </si>
  <si>
    <t>2025-04-14 11:16:00</t>
  </si>
  <si>
    <t>2025-04-14 11:06:00</t>
  </si>
  <si>
    <t>2025-05-02 12:48:00</t>
  </si>
  <si>
    <t>SR25-0004213</t>
  </si>
  <si>
    <t>2025-05-02 12:25:00</t>
  </si>
  <si>
    <t>2025-05-02 12:36:00</t>
  </si>
  <si>
    <t>2025-05-02 12:56:00</t>
  </si>
  <si>
    <t>2025-05-02 12:42:00</t>
  </si>
  <si>
    <t>2025-05-02 12:18:00</t>
  </si>
  <si>
    <t>2025-04-25 11:35:00</t>
  </si>
  <si>
    <t>SR25-0004235</t>
  </si>
  <si>
    <t>1,2</t>
  </si>
  <si>
    <t>2025-04-25 11:50:00</t>
  </si>
  <si>
    <t>2025-04-25 11:43:00</t>
  </si>
  <si>
    <t>2025-04-25 06:18:00</t>
  </si>
  <si>
    <t>SR25-0004271</t>
  </si>
  <si>
    <t>2025-04-25 06:39:00</t>
  </si>
  <si>
    <t>2025-04-23 02:16:00</t>
  </si>
  <si>
    <t>SR25-0004476</t>
  </si>
  <si>
    <t>2025-04-23 01:54:00</t>
  </si>
  <si>
    <t>1,3,4</t>
  </si>
  <si>
    <t>2025-04-23 02:08:00</t>
  </si>
  <si>
    <t>2025-04-23 01:59:00</t>
  </si>
  <si>
    <t>2025-04-22 11:34:00</t>
  </si>
  <si>
    <t>SR25-0004519</t>
  </si>
  <si>
    <t>2025-04-22 11:50:00</t>
  </si>
  <si>
    <t>2025-04-22 12:15:00</t>
  </si>
  <si>
    <t>1,4,5,</t>
  </si>
  <si>
    <t>SR25-0004590</t>
  </si>
  <si>
    <t>SR25-0004626</t>
  </si>
  <si>
    <t>SR25-0004649</t>
  </si>
  <si>
    <t>SR25-0004967</t>
  </si>
  <si>
    <t>6,9</t>
  </si>
  <si>
    <t>SR25-0005316</t>
  </si>
  <si>
    <t>7,8,10</t>
  </si>
  <si>
    <t>SR25-0005332</t>
  </si>
  <si>
    <t>SR25-0005814</t>
  </si>
  <si>
    <t>1,3,5</t>
  </si>
  <si>
    <t>4,10</t>
  </si>
  <si>
    <t>SR25-0005822</t>
  </si>
  <si>
    <t>SR25-0005860</t>
  </si>
  <si>
    <t>1,4,5</t>
  </si>
  <si>
    <t>6,8</t>
  </si>
  <si>
    <t>3,7</t>
  </si>
  <si>
    <t>SR25-0005951</t>
  </si>
  <si>
    <t>SR25-0006226</t>
  </si>
  <si>
    <t>SR25-0006821</t>
  </si>
  <si>
    <t>SR25-0006825</t>
  </si>
  <si>
    <t>1,7,8,</t>
  </si>
  <si>
    <t>2,5,6,</t>
  </si>
  <si>
    <t>3,4,</t>
  </si>
  <si>
    <t>SR25-0006954</t>
  </si>
  <si>
    <t>5,8</t>
  </si>
  <si>
    <t>SR25-0007197</t>
  </si>
  <si>
    <t>2,5,</t>
  </si>
  <si>
    <t>SR25-0007468</t>
  </si>
  <si>
    <t>4 &amp; 7</t>
  </si>
  <si>
    <t>SR25-0007658</t>
  </si>
  <si>
    <t>3,6,7</t>
  </si>
  <si>
    <t>2,5</t>
  </si>
  <si>
    <t>SR25-0007959</t>
  </si>
  <si>
    <t>2025-06-16 02:34:47</t>
  </si>
  <si>
    <t>SR25-0008031</t>
  </si>
  <si>
    <t>2025-06-16 02:28:58</t>
  </si>
  <si>
    <t>2025-06-16 02:20:22</t>
  </si>
  <si>
    <t>2025-06-16 02:11:32</t>
  </si>
  <si>
    <t>2025-06-19 03:22:57</t>
  </si>
  <si>
    <t>SR25-0008337</t>
  </si>
  <si>
    <t>2025-06-19 03:36:35</t>
  </si>
  <si>
    <t>6-10</t>
  </si>
  <si>
    <t>2025-06-19 04:42:07</t>
  </si>
  <si>
    <t>2025-06-19 02:06:01</t>
  </si>
  <si>
    <t>SR25-0008338</t>
  </si>
  <si>
    <t>2025-06-19 02:18:08</t>
  </si>
  <si>
    <t>2025-06-19 02:26:03</t>
  </si>
  <si>
    <t>1,3,</t>
  </si>
  <si>
    <t>2025-06-19 02:35:32</t>
  </si>
  <si>
    <t>2,6,</t>
  </si>
  <si>
    <t>SR25-0008503</t>
  </si>
  <si>
    <t>2,6,7</t>
  </si>
  <si>
    <t>2025-06-23 10:42:37</t>
  </si>
  <si>
    <t>2025-06-23 11:22:21</t>
  </si>
  <si>
    <t>SR25-0008669</t>
  </si>
  <si>
    <t>2,3</t>
  </si>
  <si>
    <t>2025-06-23 11:31:47</t>
  </si>
  <si>
    <t>2025-06-25 06:06:03</t>
  </si>
  <si>
    <t>SR25-0008809</t>
  </si>
  <si>
    <t>2025-06-25 06:16:12</t>
  </si>
  <si>
    <t>2025-06-25 06:25:12</t>
  </si>
  <si>
    <t>2025-06-25 05:59:56</t>
  </si>
  <si>
    <t>2025-06-30 05:32:51</t>
  </si>
  <si>
    <t>SR25-0009084</t>
  </si>
  <si>
    <t>2025-06-30 05:48:05</t>
  </si>
  <si>
    <t>8-9</t>
  </si>
  <si>
    <t>2025-06-30 05:56:38</t>
  </si>
  <si>
    <t>2025-06-30 05:48:04</t>
  </si>
  <si>
    <t>2025-07-01 02:54:21</t>
  </si>
  <si>
    <t>SR25-0009319</t>
  </si>
  <si>
    <t>6,8,9,10</t>
  </si>
  <si>
    <t>2025-07-01 03:10:47</t>
  </si>
  <si>
    <t>2025-07-01 03:17:26</t>
  </si>
  <si>
    <t>2025-07-01 03:01:19</t>
  </si>
  <si>
    <t>2025-07-01 02:57:41</t>
  </si>
  <si>
    <t>2025-07-01 04:14:47</t>
  </si>
  <si>
    <t>SR25-0009320</t>
  </si>
  <si>
    <t>2025-07-01 04:33:05</t>
  </si>
  <si>
    <t>2025-07-01 04:19:57</t>
  </si>
  <si>
    <t>2025-07-01 04:25:29</t>
  </si>
  <si>
    <t>2025-07-02 02:32:30</t>
  </si>
  <si>
    <t>SR25-0009344</t>
  </si>
  <si>
    <t>2025-07-02 01:58:06</t>
  </si>
  <si>
    <t>2025-07-02 02:36:15</t>
  </si>
  <si>
    <t>2025-07-07 01:05:04</t>
  </si>
  <si>
    <t>SR25-0009722</t>
  </si>
  <si>
    <t>2025-07-07 01:11:26</t>
  </si>
  <si>
    <t>2025-07-07 01:32:13</t>
  </si>
  <si>
    <t>2025-07-07 01:23:36</t>
  </si>
  <si>
    <t>2025-07-07 01:16:35</t>
  </si>
  <si>
    <t>2025-07-08 08:48:05</t>
  </si>
  <si>
    <t>SR25-0009724</t>
  </si>
  <si>
    <t>2025-07-08 09:00:13</t>
  </si>
  <si>
    <t>2025-07-08 09:05:35</t>
  </si>
  <si>
    <t>2025-07-08 09:12:35</t>
  </si>
  <si>
    <t>2025-07-08 09:21:40</t>
  </si>
  <si>
    <t>3,5,</t>
  </si>
  <si>
    <t>2025-07-08 09:29:33</t>
  </si>
  <si>
    <t>2025-07-09 08:39:11</t>
  </si>
  <si>
    <t>SR25-0009951</t>
  </si>
  <si>
    <t>7-10</t>
  </si>
  <si>
    <t>2025-07-09 08:48:34</t>
  </si>
  <si>
    <t>2025-07-09 08:55:47</t>
  </si>
  <si>
    <t>3-8</t>
  </si>
  <si>
    <t>2025-07-09 09:02:58</t>
  </si>
  <si>
    <t>2-4</t>
  </si>
  <si>
    <t>2025-07-09 09:13:21</t>
  </si>
  <si>
    <t>2025-07-09 10:19:39</t>
  </si>
  <si>
    <t>2025-07-09 10:09:34</t>
  </si>
  <si>
    <t>SR25-0009955</t>
  </si>
  <si>
    <t>2025-07-11 03:46:23</t>
  </si>
  <si>
    <t>SR25-0010077</t>
  </si>
  <si>
    <t>2025-07-11 03:58:13</t>
  </si>
  <si>
    <t>2025-07-11 04:03:52</t>
  </si>
  <si>
    <t>2025-07-11 04:08:12</t>
  </si>
  <si>
    <t>2025-07-11 04:12:02</t>
  </si>
  <si>
    <t>2025-07-16 09:20:33</t>
  </si>
  <si>
    <t>SR25-0010385</t>
  </si>
  <si>
    <t>2025-07-16 09:14:18</t>
  </si>
  <si>
    <t>2025-07-16 09:02:19</t>
  </si>
  <si>
    <t>2025-07-16 08:54:10</t>
  </si>
  <si>
    <t>2025-07-16 09:26:20</t>
  </si>
  <si>
    <t>2025-07-17 12:00:57</t>
  </si>
  <si>
    <t>SR25-0010584</t>
  </si>
  <si>
    <t>2025-07-17 11:14:45</t>
  </si>
  <si>
    <t>2025-07-17 11:19:30</t>
  </si>
  <si>
    <t>2025-07-21 12:40:30</t>
  </si>
  <si>
    <t>SR25-0010733</t>
  </si>
  <si>
    <t>6,7,8,11</t>
  </si>
  <si>
    <t>2025-07-21 12:29:59</t>
  </si>
  <si>
    <t>2,5,9,10</t>
  </si>
  <si>
    <t>2025-07-21 12:11:40</t>
  </si>
  <si>
    <t>2025-07-21 12:09:19</t>
  </si>
  <si>
    <t>2025-07-21 12:16:00</t>
  </si>
  <si>
    <t>2025-07-22 08:21:35</t>
  </si>
  <si>
    <t>SR25-0010818</t>
  </si>
  <si>
    <t>2025-07-22 08:28:03</t>
  </si>
  <si>
    <t>2025-07-22 08:35:02</t>
  </si>
  <si>
    <t>3-4</t>
  </si>
  <si>
    <t>2025-07-23 12:35:24</t>
  </si>
  <si>
    <t>SR25-0010960</t>
  </si>
  <si>
    <t>2025-07-23 12:38:10</t>
  </si>
  <si>
    <t>2025-07-23 12:30:24</t>
  </si>
  <si>
    <t>2025-07-24 04:53:08</t>
  </si>
  <si>
    <t>SR25-0011235</t>
  </si>
  <si>
    <t>2025-07-24 05:02:48</t>
  </si>
  <si>
    <t>2025-07-24 05:11:02</t>
  </si>
  <si>
    <t>2025-07-24 05:17:45</t>
  </si>
  <si>
    <t>2025-07-24 05:11:03</t>
  </si>
  <si>
    <t>2025-07-28 01:24:55</t>
  </si>
  <si>
    <t>SR25-0011282</t>
  </si>
  <si>
    <t>2025-07-28 01:56:51</t>
  </si>
  <si>
    <t>2025-07-28 08:51:00</t>
  </si>
  <si>
    <t>2025-07-28 08:38:47</t>
  </si>
  <si>
    <t>2025-07-30 11:34:11</t>
  </si>
  <si>
    <t>SR25-0011566</t>
  </si>
  <si>
    <t>2025-07-30 10:47:28</t>
  </si>
  <si>
    <t>SR25-0011567</t>
  </si>
  <si>
    <t>2025-07-30 10:18:23</t>
  </si>
  <si>
    <t>2025-07-30 10:53:43</t>
  </si>
  <si>
    <t>2025-07-30 10:27:33</t>
  </si>
  <si>
    <t>2025-07-30 10:39:21</t>
  </si>
  <si>
    <t>2025-08-05 11:17:03</t>
  </si>
  <si>
    <t>SR25-0011858</t>
  </si>
  <si>
    <t>2025-08-05 11:17:04</t>
  </si>
  <si>
    <t>2025-08-05 11:17:05</t>
  </si>
  <si>
    <t>2025-08-05 11:17:10</t>
  </si>
  <si>
    <t>2025-08-05 11:18:33</t>
  </si>
  <si>
    <t>2025-08-05 04:18:28</t>
  </si>
  <si>
    <t>SR25-0011907</t>
  </si>
  <si>
    <t>2025-08-05 04:32:17</t>
  </si>
  <si>
    <t>2025-08-05 04:38:06</t>
  </si>
  <si>
    <t>2025-08-05 04:43:05</t>
  </si>
  <si>
    <t>2025-08-05 04:54:02</t>
  </si>
  <si>
    <t>2025-08-05 04:55:36</t>
  </si>
  <si>
    <t>2025-08-06 06:00:31</t>
  </si>
  <si>
    <t>SR25-0012020</t>
  </si>
  <si>
    <t>2025-08-06 06:00:32</t>
  </si>
  <si>
    <t>2025-08-06 06:11:19</t>
  </si>
  <si>
    <t>4,8</t>
  </si>
  <si>
    <t>2025-08-11 04:29:07</t>
  </si>
  <si>
    <t>SR25-0012375</t>
  </si>
  <si>
    <t>2025-08-11 04:36:32</t>
  </si>
  <si>
    <t>2025-08-11 04:54:23</t>
  </si>
  <si>
    <t>2025-08-11 04:44:52</t>
  </si>
  <si>
    <t>2025-08-11 04:39:57</t>
  </si>
  <si>
    <t>2025-08-14 10:58:11</t>
  </si>
  <si>
    <t>SR25-0012608</t>
  </si>
  <si>
    <t>10,11</t>
  </si>
  <si>
    <t>2025-08-14 11:05:00</t>
  </si>
  <si>
    <t>2025-08-14 10:36:58</t>
  </si>
  <si>
    <t>2025-08-14 10:50:26</t>
  </si>
  <si>
    <t>2025-08-14 10:43:57</t>
  </si>
  <si>
    <t>2025-08-14 10:34:53</t>
  </si>
  <si>
    <t>2025-08-18 09:53:36</t>
  </si>
  <si>
    <t>SR25-0012813</t>
  </si>
  <si>
    <t>2025-08-18 10:00:04</t>
  </si>
  <si>
    <t>4-5</t>
  </si>
  <si>
    <t>2025-08-18 10:07:15</t>
  </si>
  <si>
    <t>1-3</t>
  </si>
  <si>
    <t>2025-08-18 10:13:58</t>
  </si>
  <si>
    <t>2025-08-18 10:21:18</t>
  </si>
  <si>
    <t>2-8</t>
  </si>
  <si>
    <t>2025-08-19 11:53:52</t>
  </si>
  <si>
    <t>SR25-0012989</t>
  </si>
  <si>
    <t>2025-08-19 10:59:02</t>
  </si>
  <si>
    <t>2025-08-19 11:34:01</t>
  </si>
  <si>
    <t>2025-08-19 12:03:57</t>
  </si>
  <si>
    <t>2025-08-19 11:04:55</t>
  </si>
  <si>
    <t>2025-08-20 12:16:02</t>
  </si>
  <si>
    <t>SR25-0013113</t>
  </si>
  <si>
    <t>2025-08-20 12:12:26</t>
  </si>
  <si>
    <t>2025-08-26 05:19:32</t>
  </si>
  <si>
    <t>SR25-0013548</t>
  </si>
  <si>
    <t>2025-08-26 05:40:20</t>
  </si>
  <si>
    <t>2025-08-25 02:26:53</t>
  </si>
  <si>
    <t>SR25-0013569</t>
  </si>
  <si>
    <t>1,7,8</t>
  </si>
  <si>
    <t>2025-08-25 03:13:55</t>
  </si>
  <si>
    <t>2,3,5</t>
  </si>
  <si>
    <t>2025-08-25 03:13:57</t>
  </si>
  <si>
    <t>4,6</t>
  </si>
  <si>
    <t>2025-08-26 11:52:24</t>
  </si>
  <si>
    <t>SR25-0013571</t>
  </si>
  <si>
    <t>4-5-6-10</t>
  </si>
  <si>
    <t>2025-08-26 11:34:01</t>
  </si>
  <si>
    <t>2025-08-26 11:27:31</t>
  </si>
  <si>
    <t>2025-08-28 05:27:21</t>
  </si>
  <si>
    <t>SR25-0013730</t>
  </si>
  <si>
    <t>2025-08-28 05:57:20</t>
  </si>
  <si>
    <t>2025-08-28 05:44:15</t>
  </si>
  <si>
    <t>2025-08-28 05:37:22</t>
  </si>
  <si>
    <t>2025-08-28 05:48:32</t>
  </si>
  <si>
    <t>7-8</t>
  </si>
  <si>
    <t>2025-08-28 05:53:20</t>
  </si>
  <si>
    <t>2025-08-28 05:37:57</t>
  </si>
  <si>
    <t>2025-09-02 11:08:31</t>
  </si>
  <si>
    <t>SR25-0014184</t>
  </si>
  <si>
    <t>2025-09-02 11:26:47</t>
  </si>
  <si>
    <t>2025-09-02 11:32:46</t>
  </si>
  <si>
    <t>2025-09-03 02:39:34</t>
  </si>
  <si>
    <t>SR25-0014197</t>
  </si>
  <si>
    <t>2025-09-03 02:33:04</t>
  </si>
  <si>
    <t>2025-09-03 02:04:08</t>
  </si>
  <si>
    <t>2025-09-03 02:16:26</t>
  </si>
  <si>
    <t>2025-09-03 02:24:26</t>
  </si>
  <si>
    <t>2025-09-04 05:31:27</t>
  </si>
  <si>
    <t>SR25-0014234</t>
  </si>
  <si>
    <t>2025-09-04 05:36:04</t>
  </si>
  <si>
    <t>2025-09-04 05:44:28</t>
  </si>
  <si>
    <t>2025-09-04 05:39:35</t>
  </si>
  <si>
    <t>2025-09-08 05:06:43</t>
  </si>
  <si>
    <t>SR25-0014445</t>
  </si>
  <si>
    <t>2-4-5</t>
  </si>
  <si>
    <t>2025-09-08 05:15:42</t>
  </si>
  <si>
    <t>2025-09-08 05:23:29</t>
  </si>
  <si>
    <t>2025-09-08 05:32:42</t>
  </si>
  <si>
    <t>2025-09-10 02:02:27</t>
  </si>
  <si>
    <t>SR25-0014623</t>
  </si>
  <si>
    <t>2025-09-10 03:02:08</t>
  </si>
  <si>
    <t>2025-09-11 08:45:10</t>
  </si>
  <si>
    <t>SR25-0014719</t>
  </si>
  <si>
    <t>2025-09-11 08:52:39</t>
  </si>
  <si>
    <t>2025-09-11 08:59:42</t>
  </si>
  <si>
    <t>2025-09-15 03:48:42</t>
  </si>
  <si>
    <t>SR25-0014941</t>
  </si>
  <si>
    <t>2025-09-15 03:48:24</t>
  </si>
  <si>
    <t>2025-09-15 03:48:43</t>
  </si>
  <si>
    <t>EKKI LESTA</t>
  </si>
  <si>
    <t>7 BL.</t>
  </si>
  <si>
    <t>2025-09-17 09:00:40</t>
  </si>
  <si>
    <t>SR25-0015076</t>
  </si>
  <si>
    <t>3,6,</t>
  </si>
  <si>
    <t>2025-09-17 09:11:18</t>
  </si>
  <si>
    <t>2025-09-17 09:21:30</t>
  </si>
  <si>
    <t>2025-09-17 09:33:02</t>
  </si>
  <si>
    <t>1,4,</t>
  </si>
  <si>
    <t>2025-09-17 04:57:48</t>
  </si>
  <si>
    <t>SR25-0015111</t>
  </si>
  <si>
    <t>2025-09-17 05:03:44</t>
  </si>
  <si>
    <t>2025-09-23 08:12:28</t>
  </si>
  <si>
    <t>SR25-0015452</t>
  </si>
  <si>
    <t>2025-09-23 08:22:31</t>
  </si>
  <si>
    <t>2025-09-23 08:30:48</t>
  </si>
  <si>
    <t>3,7,</t>
  </si>
  <si>
    <t>2025-09-23 08:41:50</t>
  </si>
  <si>
    <t>2025-09-23 08:49:49</t>
  </si>
  <si>
    <t>2025-09-24 09:22:02</t>
  </si>
  <si>
    <t>SR25-0015557</t>
  </si>
  <si>
    <t>1-5,</t>
  </si>
  <si>
    <t>2025-09-24 09:31:02</t>
  </si>
  <si>
    <t>3-4,</t>
  </si>
  <si>
    <t>2025-09-24 09:36:36</t>
  </si>
  <si>
    <t>2025-09-25 09:58:22</t>
  </si>
  <si>
    <t>SR25-0015664</t>
  </si>
  <si>
    <t>2025-09-25 10:02:55</t>
  </si>
  <si>
    <t>2025-09-29 08:12:06</t>
  </si>
  <si>
    <t>SR25-0015800</t>
  </si>
  <si>
    <t>1-2-3-5</t>
  </si>
  <si>
    <t>2025-09-29 08:19:31</t>
  </si>
  <si>
    <t>4-6</t>
  </si>
  <si>
    <t>2025-09-29 08:29:40</t>
  </si>
  <si>
    <t>2025-09-26 02:18:46</t>
  </si>
  <si>
    <t>SR25-0015802</t>
  </si>
  <si>
    <t>1,2,</t>
  </si>
  <si>
    <t>2025-09-26 02:29:34</t>
  </si>
  <si>
    <t>2025-09-26 02:39:40</t>
  </si>
  <si>
    <t>2025-09-26 02:49:50</t>
  </si>
  <si>
    <t>3,8,</t>
  </si>
  <si>
    <t>2025-10-01 02:14:58</t>
  </si>
  <si>
    <t>SR25-0016132</t>
  </si>
  <si>
    <t>2025-10-01 02:21:41</t>
  </si>
  <si>
    <t>2025-10-01 02:36:06</t>
  </si>
  <si>
    <t>1,7</t>
  </si>
  <si>
    <t>2025-10-01 02:42:58</t>
  </si>
  <si>
    <t>3,6</t>
  </si>
  <si>
    <t>2025-10-01 02:27:02</t>
  </si>
  <si>
    <t>2025-10-01 09:45:56</t>
  </si>
  <si>
    <t>SR25-0016163</t>
  </si>
  <si>
    <t>2025-10-01 09:52:29</t>
  </si>
  <si>
    <t>2025-10-01 09:58:03</t>
  </si>
  <si>
    <t>2025-10-06 04:02:20</t>
  </si>
  <si>
    <t>SR25-0016465</t>
  </si>
  <si>
    <t>2025-10-06 03:52:36</t>
  </si>
  <si>
    <t>2025-10-06 03:35:07</t>
  </si>
  <si>
    <t>2025-10-06 03:42:08</t>
  </si>
  <si>
    <t>2025-10-08 04:36:45</t>
  </si>
  <si>
    <t>SR25-0016621</t>
  </si>
  <si>
    <t>2025-10-10 02:42:29</t>
  </si>
  <si>
    <t>SR25-0016851</t>
  </si>
  <si>
    <t>2025-10-10 02:22:15</t>
  </si>
  <si>
    <t>2025-10-10 02:36:10</t>
  </si>
  <si>
    <t>2025-10-10 02:25:05</t>
  </si>
  <si>
    <t>2025-10-14 03:26:30</t>
  </si>
  <si>
    <t>SR25-0017199</t>
  </si>
  <si>
    <t>1-2-5-7</t>
  </si>
  <si>
    <t>2025-10-14 03:17:24</t>
  </si>
  <si>
    <t>2025-10-14 03:09:44</t>
  </si>
  <si>
    <t>2025-10-14 03:00:57</t>
  </si>
  <si>
    <t>2025-10-14 04:32:40</t>
  </si>
  <si>
    <t>SR25-0017200</t>
  </si>
  <si>
    <t>2025-10-14 04:44:52</t>
  </si>
  <si>
    <t>6-7</t>
  </si>
  <si>
    <t>2025-10-14 04:39:24</t>
  </si>
  <si>
    <t>2025-10-14 04:21:49</t>
  </si>
  <si>
    <t>1-3-5</t>
  </si>
  <si>
    <t>2025-10-15 10:51:00</t>
  </si>
  <si>
    <t>SR25-0017203</t>
  </si>
  <si>
    <t>2025-10-16 04:45:44</t>
  </si>
  <si>
    <t>SR25-0017321</t>
  </si>
  <si>
    <t>2025-10-16 04:41:00</t>
  </si>
  <si>
    <t>2025-10-16 04:34:40</t>
  </si>
  <si>
    <t>2025-10-16 04:29:17</t>
  </si>
  <si>
    <t>2025-10-16 04:58:18</t>
  </si>
  <si>
    <t>2025-10-16 04:52:04</t>
  </si>
  <si>
    <t>2025-10-16 05:07:15</t>
  </si>
  <si>
    <t>2025-10-23 01:36:39</t>
  </si>
  <si>
    <t>SR25-0017799</t>
  </si>
  <si>
    <t>BT-K68</t>
  </si>
  <si>
    <t>2025-10-23 01:27:59</t>
  </si>
  <si>
    <t>2025-10-23 01:11:38</t>
  </si>
  <si>
    <t>6,8,9</t>
  </si>
  <si>
    <t>2025-10-23 01:22:27</t>
  </si>
  <si>
    <t>2,4,7,10</t>
  </si>
  <si>
    <t>2025-10-24 01:27:21</t>
  </si>
  <si>
    <t>SR25-0017825</t>
  </si>
  <si>
    <t>2025-10-24 02:05:10</t>
  </si>
  <si>
    <t>2025-10-24 04:15:02</t>
  </si>
  <si>
    <t>SR25-0017830</t>
  </si>
  <si>
    <t>5-9</t>
  </si>
  <si>
    <t>2025-10-24 04:26:09</t>
  </si>
  <si>
    <t>2025-10-24 04:42:22</t>
  </si>
  <si>
    <t>1-3-4</t>
  </si>
  <si>
    <t>2025-10-29 08:39:24</t>
  </si>
  <si>
    <t>SR25-0018121</t>
  </si>
  <si>
    <t>2025-10-29 08:48:39</t>
  </si>
  <si>
    <t>2025-10-29 08:48:51</t>
  </si>
  <si>
    <t>2025-10-29 08:48:37</t>
  </si>
  <si>
    <t>2025-10-30 02:28:42</t>
  </si>
  <si>
    <t>SR25-0018300</t>
  </si>
  <si>
    <t>2025-10-30 02:09:26</t>
  </si>
  <si>
    <t>2025-10-30 01:56:03</t>
  </si>
  <si>
    <t>2025-10-30 02:16:36</t>
  </si>
  <si>
    <t>2025-11-04 09:36:34</t>
  </si>
  <si>
    <t>SR25-0018574</t>
  </si>
  <si>
    <t>2025-11-04 09:43:56</t>
  </si>
  <si>
    <t>2025-11-04 09:55:19</t>
  </si>
  <si>
    <t>2025-11-04 09:49:34</t>
  </si>
  <si>
    <t>2025-11-05 06:21:26</t>
  </si>
  <si>
    <t>SR25-0018683</t>
  </si>
  <si>
    <t>1,6,11</t>
  </si>
  <si>
    <t>2025-11-05 06:47:31</t>
  </si>
  <si>
    <t>2025-11-05 06:36:19</t>
  </si>
  <si>
    <t>2025-11-05 06:29:05</t>
  </si>
  <si>
    <t>2025-11-07 12:22:09</t>
  </si>
  <si>
    <t>SR25-0018894</t>
  </si>
  <si>
    <t>9-10</t>
  </si>
  <si>
    <t>2025-11-07 11:56:44</t>
  </si>
  <si>
    <t>3-5</t>
  </si>
  <si>
    <t>2025-11-07 12:15:01</t>
  </si>
  <si>
    <t>2025-11-07 12:03:10</t>
  </si>
  <si>
    <t>1-4</t>
  </si>
  <si>
    <t>2025-11-07 12:08:41</t>
  </si>
  <si>
    <t>2025-11-11 02:20:03</t>
  </si>
  <si>
    <t>SR25-0019142</t>
  </si>
  <si>
    <t>2025-11-11 02:28:21</t>
  </si>
  <si>
    <t>2025-11-11 02:01:25</t>
  </si>
  <si>
    <t>1-4-5</t>
  </si>
  <si>
    <t>2025-11-11 02:05:57</t>
  </si>
  <si>
    <t>2025-11-11 02:11:52</t>
  </si>
  <si>
    <t>2025-11-13 03:55:30</t>
  </si>
  <si>
    <t>SR25-0019361</t>
  </si>
  <si>
    <t>2025-11-13 04:00:13</t>
  </si>
  <si>
    <t>2025-11-18 01:09:18</t>
  </si>
  <si>
    <t>SR25-0019699</t>
  </si>
  <si>
    <t>2025-11-18 01:22:24</t>
  </si>
  <si>
    <t>2025-11-18 08:52:58</t>
  </si>
  <si>
    <t>SR25-0019701</t>
  </si>
  <si>
    <t>2025-11-18 08:51:03</t>
  </si>
  <si>
    <t>1,5,7,9</t>
  </si>
  <si>
    <t>2025-11-21 02:45:17</t>
  </si>
  <si>
    <t>SR25-0020046</t>
  </si>
  <si>
    <t>2025-11-21 02:37:09</t>
  </si>
  <si>
    <t>2025-11-21 02:59:31</t>
  </si>
  <si>
    <t>2025-11-21 02:54:41</t>
  </si>
  <si>
    <t>2025-11-25 11:57:35</t>
  </si>
  <si>
    <t>SR25-0020194</t>
  </si>
  <si>
    <t>2025-11-25 12:06:02</t>
  </si>
  <si>
    <t>3-6</t>
  </si>
  <si>
    <t>2025-11-25 12:16:43</t>
  </si>
  <si>
    <t>2-7</t>
  </si>
  <si>
    <t>2025-11-25 12:25:54</t>
  </si>
  <si>
    <t>1-8</t>
  </si>
  <si>
    <t>2025-11-25 12:32:37</t>
  </si>
  <si>
    <t>2025-11-27 10:56:28</t>
  </si>
  <si>
    <t>SR25-0020372</t>
  </si>
  <si>
    <t>2025-11-27 11:02:03</t>
  </si>
  <si>
    <t>2025-11-27 11:08:11</t>
  </si>
  <si>
    <t>2-5</t>
  </si>
  <si>
    <t>2025-11-28 03:15:38</t>
  </si>
  <si>
    <t>SR25-0020611</t>
  </si>
  <si>
    <t>2025-11-28 03:00:08</t>
  </si>
  <si>
    <t>2025-11-28 03:08:20</t>
  </si>
  <si>
    <t>4-6-9-10</t>
  </si>
  <si>
    <t>2025-12-02 05:35:10</t>
  </si>
  <si>
    <t>SR25-0020843</t>
  </si>
  <si>
    <t>6,9,10</t>
  </si>
  <si>
    <t>2025-12-02 05:24:00</t>
  </si>
  <si>
    <t>2025-12-05 04:58:59</t>
  </si>
  <si>
    <t>SR25-0021187</t>
  </si>
  <si>
    <t>2025-12-05 05:08:06</t>
  </si>
  <si>
    <t>4,6,10</t>
  </si>
  <si>
    <t>2025-12-09 09:16:34</t>
  </si>
  <si>
    <t>SR25-0021291</t>
  </si>
  <si>
    <t>2025-12-09 08:43:28</t>
  </si>
  <si>
    <t>2025-12-09 08:53:19</t>
  </si>
  <si>
    <t>2025-12-09 09:08:08</t>
  </si>
  <si>
    <t>2025-12-09 04:20:36</t>
  </si>
  <si>
    <t>SR25-0021465</t>
  </si>
  <si>
    <t>2025-12-09 04:08:57</t>
  </si>
  <si>
    <t>2025-12-11 09:25:06</t>
  </si>
  <si>
    <t>SR25-0021551</t>
  </si>
  <si>
    <t>L-STOFN 1 19-50v Kögglar</t>
  </si>
  <si>
    <t>TÆMA 5,6,</t>
  </si>
  <si>
    <t>2025-12-11 09:33:35</t>
  </si>
  <si>
    <t>2025-12-11 09:41:03</t>
  </si>
  <si>
    <t>2025-12-11 09:46:16</t>
  </si>
  <si>
    <t>2025-12-11 09:51:57</t>
  </si>
  <si>
    <t>2025-12-11 10:07:50</t>
  </si>
  <si>
    <t>2025-12-11 09:58:25</t>
  </si>
  <si>
    <t>2025-12-16 12:29:02</t>
  </si>
  <si>
    <t>SR25-0021911</t>
  </si>
  <si>
    <t>5-10</t>
  </si>
  <si>
    <t>2025-12-17 11:04:54</t>
  </si>
  <si>
    <t>SR25-0021993</t>
  </si>
  <si>
    <t>2025-12-17 11:13:16</t>
  </si>
  <si>
    <t>2025-12-17 11:31:07</t>
  </si>
  <si>
    <t>2025-12-17 11:42:36</t>
  </si>
  <si>
    <t>2025-12-17 11:48:18</t>
  </si>
  <si>
    <t>2025-12-17 11:53:13</t>
  </si>
  <si>
    <t>2025-12-22 11:31:49</t>
  </si>
  <si>
    <t>SR25-0022393</t>
  </si>
  <si>
    <t>2025-12-22 11:24:34</t>
  </si>
  <si>
    <t>2025-12-22 02:09:24</t>
  </si>
  <si>
    <t>SR25-0022394</t>
  </si>
  <si>
    <t>2025-12-22 02:03:26</t>
  </si>
  <si>
    <t>6-8</t>
  </si>
  <si>
    <t>2025-12-22 01:53:50</t>
  </si>
  <si>
    <t>2025-12-22 01:46:28</t>
  </si>
  <si>
    <t>2025-12-22 02:14:15</t>
  </si>
  <si>
    <t>2025-12-30 09:37:45</t>
  </si>
  <si>
    <t>SR25-0022855</t>
  </si>
  <si>
    <t>2025-12-30 10:08:08</t>
  </si>
  <si>
    <t>2025-12-30 09:32:14</t>
  </si>
  <si>
    <t>2025-12-30 09:58:42</t>
  </si>
  <si>
    <t>2025-12-30 09:47:17</t>
  </si>
  <si>
    <t>2025-12-31 08:43:09</t>
  </si>
  <si>
    <t>SR25-0022877</t>
  </si>
  <si>
    <t>2025-12-31 08:57:50</t>
  </si>
  <si>
    <t>2025-12-31 09:13:36</t>
  </si>
  <si>
    <t>2025-12-31 09:05:49</t>
  </si>
  <si>
    <t>Úrgangur reiknaður af fóðrinu</t>
  </si>
  <si>
    <t>Skíturinn 15% ofan á fóður</t>
  </si>
  <si>
    <t>22% af því er svo hænsnaskíturinn</t>
  </si>
  <si>
    <t>Fóður skv lífland, sala til Nesbú á vatnsleysu</t>
  </si>
  <si>
    <t>Fóður á vatnsleysuströnd</t>
  </si>
  <si>
    <t>Hér er bara tekið saman magnið á úrvinnslugjöldum á reikningunum</t>
  </si>
  <si>
    <t>SR-2507909</t>
  </si>
  <si>
    <t>SR-2507746</t>
  </si>
  <si>
    <t>SR-2507327</t>
  </si>
  <si>
    <t>SR-2506860</t>
  </si>
  <si>
    <t>SR-2506280</t>
  </si>
  <si>
    <t>SR-2505955</t>
  </si>
  <si>
    <t>SR-2505640</t>
  </si>
  <si>
    <t>SR-2505394</t>
  </si>
  <si>
    <t>SR-2505122</t>
  </si>
  <si>
    <t>SR-2504690</t>
  </si>
  <si>
    <t>SR-2504348</t>
  </si>
  <si>
    <t>SR-2504025</t>
  </si>
  <si>
    <t>SR-2503831</t>
  </si>
  <si>
    <t>SR-2503643</t>
  </si>
  <si>
    <t>SR-2502976</t>
  </si>
  <si>
    <t>SR-2502329</t>
  </si>
  <si>
    <t>SR-2502084</t>
  </si>
  <si>
    <t>SR-2501720</t>
  </si>
  <si>
    <t>SR-2501442</t>
  </si>
  <si>
    <t>SR-2501155</t>
  </si>
  <si>
    <t>SR-2501086</t>
  </si>
  <si>
    <t>SR-2500675</t>
  </si>
  <si>
    <t>SR-2500243</t>
  </si>
  <si>
    <t>Þessar upplýsingar fengust frá Unnari Óla</t>
  </si>
  <si>
    <t xml:space="preserve">Útreikningur eftir því hve fóðrið </t>
  </si>
  <si>
    <t>er mikið</t>
  </si>
  <si>
    <t>Deild</t>
  </si>
  <si>
    <t>Slátrun(10)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</si>
</sst>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k_r_-;\-* #,##0.00\ _k_r_-;_-* &quot;-&quot;??\ _k_r_-;_-@_-"/>
    <numFmt numFmtId="167" formatCode="_-* #,##0.00_-;\-* #,##0.00_-;_-* &quot;-&quot;_-;_-@_-"/>
    <numFmt numFmtId="168" formatCode="_-* #,##0\ _k_r_-;\-* #,##0\ _k_r_-;_-* &quot;-&quot;??\ _k_r_-;_-@_-"/>
    <numFmt numFmtId="169" formatCode="#,##0.#####"/>
    <numFmt numFmtId="170" formatCode="#,##0.##"/>
    <numFmt numFmtId="171" formatCode="_-* #,##0.00\ _k_r_._-;\-* #,##0.00\ _k_r_._-;_-* &quot;-&quot;??\ _k_r_._-;_-@_-"/>
    <numFmt numFmtId="172" formatCode="[$-1040F]d\.m\.yyyy\ hh:mm:ss"/>
    <numFmt numFmtId="173" formatCode="0.000"/>
    <numFmt numFmtId="174" formatCode="0."/>
    <numFmt numFmtId="175" formatCode="m\-d\-yy;@"/>
    <numFmt numFmtId="176" formatCode="m\.d\.yy;@"/>
    <numFmt numFmtId="177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ptos Narrow"/>
      <family val="2"/>
    </font>
    <font>
      <b/>
      <sz val="12"/>
      <name val="Aptos Narrow"/>
      <family val="2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ptos Narrow"/>
      <family val="2"/>
    </font>
    <font>
      <b/>
      <sz val="11"/>
      <name val="Aptos Narrow"/>
      <family val="2"/>
    </font>
    <font>
      <b/>
      <vertAlign val="superscript"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212121"/>
      <name val="Segoe U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5"/>
      <color rgb="FF000000"/>
      <name val="Calibri"/>
      <family val="2"/>
      <scheme val="minor"/>
    </font>
    <font>
      <b/>
      <sz val="15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/>
    <xf numFmtId="0" fontId="14" fillId="0" borderId="0"/>
  </cellStyleXfs>
  <cellXfs count="198">
    <xf numFmtId="0" fontId="0" fillId="0" borderId="0" xfId="0"/>
    <xf numFmtId="14" fontId="0" fillId="0" borderId="0" xfId="0" applyNumberFormat="1"/>
    <xf numFmtId="164" fontId="0" fillId="0" borderId="0" xfId="1" applyFont="1"/>
    <xf numFmtId="0" fontId="2" fillId="0" borderId="0" xfId="0" applyFont="1" applyAlignment="1">
      <alignment horizontal="center"/>
    </xf>
    <xf numFmtId="0" fontId="0" fillId="0" borderId="1" xfId="0" applyBorder="1"/>
    <xf numFmtId="164" fontId="2" fillId="2" borderId="0" xfId="1" applyFont="1" applyFill="1"/>
    <xf numFmtId="164" fontId="0" fillId="0" borderId="0" xfId="1" applyFont="1" applyBorder="1"/>
    <xf numFmtId="164" fontId="0" fillId="0" borderId="2" xfId="1" applyFont="1" applyBorder="1"/>
    <xf numFmtId="165" fontId="2" fillId="3" borderId="2" xfId="1" applyNumberFormat="1" applyFont="1" applyFill="1" applyBorder="1"/>
    <xf numFmtId="166" fontId="0" fillId="0" borderId="0" xfId="0" applyNumberFormat="1"/>
    <xf numFmtId="0" fontId="2" fillId="0" borderId="0" xfId="0" applyFont="1"/>
    <xf numFmtId="0" fontId="0" fillId="0" borderId="0" xfId="0" applyAlignment="1">
      <alignment horizontal="center" wrapText="1"/>
    </xf>
    <xf numFmtId="0" fontId="4" fillId="0" borderId="0" xfId="0" applyFont="1"/>
    <xf numFmtId="41" fontId="0" fillId="0" borderId="0" xfId="3" applyFont="1"/>
    <xf numFmtId="164" fontId="5" fillId="0" borderId="0" xfId="1" applyFont="1" applyFill="1"/>
    <xf numFmtId="164" fontId="5" fillId="0" borderId="0" xfId="1" applyFont="1" applyFill="1" applyBorder="1"/>
    <xf numFmtId="164" fontId="0" fillId="0" borderId="0" xfId="1" applyFont="1" applyFill="1"/>
    <xf numFmtId="0" fontId="6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8" fillId="0" borderId="0" xfId="0" applyFont="1"/>
    <xf numFmtId="167" fontId="0" fillId="0" borderId="0" xfId="3" applyNumberFormat="1" applyFont="1"/>
    <xf numFmtId="0" fontId="11" fillId="0" borderId="0" xfId="4" applyFont="1" applyAlignment="1">
      <alignment vertical="top"/>
    </xf>
    <xf numFmtId="0" fontId="12" fillId="0" borderId="0" xfId="0" applyFont="1"/>
    <xf numFmtId="0" fontId="1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5" xfId="0" applyBorder="1"/>
    <xf numFmtId="0" fontId="7" fillId="4" borderId="0" xfId="0" applyFont="1" applyFill="1"/>
    <xf numFmtId="0" fontId="6" fillId="0" borderId="0" xfId="0" applyFont="1" applyAlignment="1">
      <alignment horizontal="right"/>
    </xf>
    <xf numFmtId="0" fontId="0" fillId="5" borderId="0" xfId="0" applyFill="1"/>
    <xf numFmtId="0" fontId="0" fillId="7" borderId="0" xfId="0" applyFill="1"/>
    <xf numFmtId="0" fontId="5" fillId="0" borderId="0" xfId="0" applyFont="1"/>
    <xf numFmtId="164" fontId="5" fillId="0" borderId="0" xfId="1" applyFont="1"/>
    <xf numFmtId="0" fontId="7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7" fontId="0" fillId="0" borderId="1" xfId="3" applyNumberFormat="1" applyFont="1" applyBorder="1"/>
    <xf numFmtId="0" fontId="8" fillId="0" borderId="5" xfId="0" applyFont="1" applyBorder="1"/>
    <xf numFmtId="0" fontId="14" fillId="0" borderId="0" xfId="5"/>
    <xf numFmtId="165" fontId="18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67" fontId="0" fillId="0" borderId="2" xfId="3" applyNumberFormat="1" applyFont="1" applyBorder="1"/>
    <xf numFmtId="0" fontId="19" fillId="0" borderId="0" xfId="0" applyFont="1"/>
    <xf numFmtId="0" fontId="14" fillId="9" borderId="0" xfId="5" applyFill="1"/>
    <xf numFmtId="0" fontId="14" fillId="10" borderId="0" xfId="5" applyFill="1"/>
    <xf numFmtId="168" fontId="2" fillId="2" borderId="0" xfId="0" applyNumberFormat="1" applyFont="1" applyFill="1"/>
    <xf numFmtId="165" fontId="2" fillId="3" borderId="2" xfId="0" applyNumberFormat="1" applyFont="1" applyFill="1" applyBorder="1"/>
    <xf numFmtId="0" fontId="12" fillId="0" borderId="0" xfId="0" applyFont="1" applyAlignment="1">
      <alignment horizontal="center"/>
    </xf>
    <xf numFmtId="14" fontId="20" fillId="0" borderId="0" xfId="0" applyNumberFormat="1" applyFont="1"/>
    <xf numFmtId="41" fontId="21" fillId="0" borderId="0" xfId="3" applyFont="1" applyAlignment="1">
      <alignment horizontal="center"/>
    </xf>
    <xf numFmtId="167" fontId="21" fillId="0" borderId="0" xfId="3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165" fontId="22" fillId="0" borderId="0" xfId="1" applyNumberFormat="1" applyFont="1" applyAlignment="1">
      <alignment horizontal="center"/>
    </xf>
    <xf numFmtId="0" fontId="17" fillId="0" borderId="0" xfId="0" applyFont="1" applyAlignment="1">
      <alignment wrapText="1"/>
    </xf>
    <xf numFmtId="41" fontId="21" fillId="0" borderId="0" xfId="3" applyFont="1" applyFill="1" applyAlignment="1">
      <alignment horizontal="center"/>
    </xf>
    <xf numFmtId="167" fontId="21" fillId="0" borderId="0" xfId="3" applyNumberFormat="1" applyFont="1" applyFill="1" applyAlignment="1">
      <alignment horizontal="center"/>
    </xf>
    <xf numFmtId="167" fontId="21" fillId="0" borderId="0" xfId="3" applyNumberFormat="1" applyFont="1" applyFill="1" applyAlignment="1">
      <alignment horizontal="left"/>
    </xf>
    <xf numFmtId="0" fontId="20" fillId="0" borderId="0" xfId="0" applyFont="1"/>
    <xf numFmtId="171" fontId="0" fillId="12" borderId="1" xfId="0" applyNumberFormat="1" applyFill="1" applyBorder="1"/>
    <xf numFmtId="49" fontId="23" fillId="11" borderId="0" xfId="0" applyNumberFormat="1" applyFont="1" applyFill="1"/>
    <xf numFmtId="49" fontId="0" fillId="0" borderId="0" xfId="0" applyNumberFormat="1"/>
    <xf numFmtId="1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quotePrefix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4" borderId="0" xfId="0" applyFill="1" applyAlignment="1">
      <alignment horizontal="right"/>
    </xf>
    <xf numFmtId="167" fontId="0" fillId="4" borderId="0" xfId="3" applyNumberFormat="1" applyFont="1" applyFill="1"/>
    <xf numFmtId="0" fontId="0" fillId="0" borderId="3" xfId="0" applyBorder="1"/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64" fontId="0" fillId="0" borderId="0" xfId="1" applyFont="1" applyFill="1" applyBorder="1"/>
    <xf numFmtId="164" fontId="0" fillId="0" borderId="0" xfId="0" applyNumberFormat="1"/>
    <xf numFmtId="166" fontId="0" fillId="0" borderId="0" xfId="0" applyNumberFormat="1" applyAlignment="1">
      <alignment horizontal="right"/>
    </xf>
    <xf numFmtId="164" fontId="0" fillId="0" borderId="0" xfId="1" applyFont="1" applyBorder="1" applyAlignment="1">
      <alignment horizontal="right"/>
    </xf>
    <xf numFmtId="164" fontId="2" fillId="2" borderId="0" xfId="1" applyFont="1" applyFill="1" applyBorder="1"/>
    <xf numFmtId="0" fontId="13" fillId="0" borderId="1" xfId="0" applyFont="1" applyBorder="1" applyAlignment="1">
      <alignment horizontal="right"/>
    </xf>
    <xf numFmtId="0" fontId="0" fillId="0" borderId="6" xfId="0" applyBorder="1"/>
    <xf numFmtId="0" fontId="13" fillId="0" borderId="0" xfId="0" applyFont="1" applyAlignment="1">
      <alignment horizontal="center" wrapText="1"/>
    </xf>
    <xf numFmtId="0" fontId="10" fillId="0" borderId="0" xfId="4" applyAlignment="1">
      <alignment vertical="top"/>
    </xf>
    <xf numFmtId="0" fontId="10" fillId="0" borderId="0" xfId="4"/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15" fillId="0" borderId="0" xfId="0" applyFont="1" applyAlignment="1">
      <alignment vertical="top"/>
    </xf>
    <xf numFmtId="0" fontId="15" fillId="0" borderId="1" xfId="0" applyFont="1" applyBorder="1"/>
    <xf numFmtId="3" fontId="0" fillId="0" borderId="0" xfId="0" applyNumberFormat="1"/>
    <xf numFmtId="3" fontId="15" fillId="0" borderId="0" xfId="0" applyNumberFormat="1" applyFont="1"/>
    <xf numFmtId="0" fontId="7" fillId="0" borderId="0" xfId="0" applyFont="1" applyAlignment="1">
      <alignment vertical="top" wrapText="1"/>
    </xf>
    <xf numFmtId="0" fontId="0" fillId="13" borderId="3" xfId="0" applyFill="1" applyBorder="1"/>
    <xf numFmtId="3" fontId="0" fillId="13" borderId="0" xfId="0" applyNumberFormat="1" applyFill="1"/>
    <xf numFmtId="3" fontId="15" fillId="13" borderId="0" xfId="0" applyNumberFormat="1" applyFont="1" applyFill="1"/>
    <xf numFmtId="164" fontId="0" fillId="0" borderId="1" xfId="1" applyFont="1" applyFill="1" applyBorder="1"/>
    <xf numFmtId="0" fontId="0" fillId="14" borderId="3" xfId="0" applyFill="1" applyBorder="1"/>
    <xf numFmtId="3" fontId="0" fillId="14" borderId="0" xfId="0" applyNumberFormat="1" applyFill="1"/>
    <xf numFmtId="3" fontId="15" fillId="14" borderId="0" xfId="0" applyNumberFormat="1" applyFont="1" applyFill="1"/>
    <xf numFmtId="0" fontId="2" fillId="0" borderId="0" xfId="0" applyFont="1" applyAlignment="1">
      <alignment horizontal="left"/>
    </xf>
    <xf numFmtId="0" fontId="0" fillId="14" borderId="0" xfId="0" applyFill="1"/>
    <xf numFmtId="0" fontId="0" fillId="0" borderId="5" xfId="0" applyBorder="1" applyAlignment="1">
      <alignment vertical="top"/>
    </xf>
    <xf numFmtId="0" fontId="0" fillId="0" borderId="7" xfId="0" applyBorder="1"/>
    <xf numFmtId="0" fontId="0" fillId="13" borderId="5" xfId="0" applyFill="1" applyBorder="1" applyAlignment="1">
      <alignment vertical="top"/>
    </xf>
    <xf numFmtId="0" fontId="0" fillId="13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0" fillId="14" borderId="0" xfId="0" applyFill="1" applyAlignment="1">
      <alignment vertical="top"/>
    </xf>
    <xf numFmtId="0" fontId="15" fillId="0" borderId="6" xfId="0" applyFont="1" applyBorder="1"/>
    <xf numFmtId="0" fontId="0" fillId="14" borderId="7" xfId="0" applyFill="1" applyBorder="1" applyAlignment="1">
      <alignment vertical="top"/>
    </xf>
    <xf numFmtId="0" fontId="0" fillId="14" borderId="1" xfId="0" applyFill="1" applyBorder="1" applyAlignment="1">
      <alignment vertical="top"/>
    </xf>
    <xf numFmtId="0" fontId="0" fillId="14" borderId="6" xfId="0" applyFill="1" applyBorder="1"/>
    <xf numFmtId="4" fontId="0" fillId="0" borderId="0" xfId="0" applyNumberFormat="1"/>
    <xf numFmtId="4" fontId="15" fillId="0" borderId="0" xfId="0" applyNumberFormat="1" applyFont="1"/>
    <xf numFmtId="4" fontId="15" fillId="0" borderId="3" xfId="0" applyNumberFormat="1" applyFont="1" applyBorder="1"/>
    <xf numFmtId="167" fontId="0" fillId="0" borderId="3" xfId="3" applyNumberFormat="1" applyFont="1" applyBorder="1"/>
    <xf numFmtId="0" fontId="6" fillId="0" borderId="3" xfId="0" applyFont="1" applyBorder="1"/>
    <xf numFmtId="164" fontId="2" fillId="3" borderId="2" xfId="1" applyFont="1" applyFill="1" applyBorder="1"/>
    <xf numFmtId="2" fontId="0" fillId="0" borderId="0" xfId="0" applyNumberFormat="1"/>
    <xf numFmtId="167" fontId="0" fillId="0" borderId="0" xfId="3" applyNumberFormat="1" applyFont="1" applyAlignment="1">
      <alignment horizontal="right"/>
    </xf>
    <xf numFmtId="165" fontId="0" fillId="0" borderId="0" xfId="0" applyNumberFormat="1"/>
    <xf numFmtId="167" fontId="0" fillId="14" borderId="1" xfId="3" applyNumberFormat="1" applyFont="1" applyFill="1" applyBorder="1"/>
    <xf numFmtId="167" fontId="15" fillId="14" borderId="1" xfId="3" applyNumberFormat="1" applyFont="1" applyFill="1" applyBorder="1"/>
    <xf numFmtId="167" fontId="15" fillId="14" borderId="6" xfId="3" applyNumberFormat="1" applyFont="1" applyFill="1" applyBorder="1"/>
    <xf numFmtId="0" fontId="2" fillId="13" borderId="0" xfId="0" applyFont="1" applyFill="1" applyAlignment="1">
      <alignment horizontal="center"/>
    </xf>
    <xf numFmtId="41" fontId="0" fillId="0" borderId="0" xfId="3" applyFont="1" applyAlignment="1">
      <alignment horizontal="center"/>
    </xf>
    <xf numFmtId="41" fontId="2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1" fontId="2" fillId="3" borderId="0" xfId="3" applyFont="1" applyFill="1" applyAlignment="1">
      <alignment horizontal="right"/>
    </xf>
    <xf numFmtId="14" fontId="24" fillId="0" borderId="0" xfId="0" applyNumberFormat="1" applyFont="1" applyAlignment="1">
      <alignment horizontal="right" vertical="center" wrapText="1"/>
    </xf>
    <xf numFmtId="167" fontId="2" fillId="0" borderId="0" xfId="3" applyNumberFormat="1" applyFont="1"/>
    <xf numFmtId="166" fontId="2" fillId="3" borderId="0" xfId="0" applyNumberFormat="1" applyFont="1" applyFill="1"/>
    <xf numFmtId="0" fontId="25" fillId="0" borderId="0" xfId="0" applyFont="1" applyAlignment="1">
      <alignment horizontal="left" readingOrder="1"/>
    </xf>
    <xf numFmtId="0" fontId="25" fillId="0" borderId="0" xfId="0" applyFont="1" applyAlignment="1">
      <alignment readingOrder="1"/>
    </xf>
    <xf numFmtId="172" fontId="26" fillId="0" borderId="0" xfId="0" applyNumberFormat="1" applyFont="1" applyAlignment="1">
      <alignment horizontal="left" vertical="top" wrapText="1" readingOrder="1"/>
    </xf>
    <xf numFmtId="0" fontId="26" fillId="0" borderId="0" xfId="0" applyFont="1" applyAlignment="1">
      <alignment horizontal="left" vertical="top" wrapText="1" readingOrder="1"/>
    </xf>
    <xf numFmtId="0" fontId="26" fillId="0" borderId="0" xfId="0" applyFont="1" applyAlignment="1">
      <alignment horizontal="right" vertical="top" wrapText="1" readingOrder="1"/>
    </xf>
    <xf numFmtId="0" fontId="21" fillId="0" borderId="0" xfId="0" applyFont="1"/>
    <xf numFmtId="1" fontId="21" fillId="0" borderId="0" xfId="0" applyNumberFormat="1" applyFont="1"/>
    <xf numFmtId="1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right"/>
    </xf>
    <xf numFmtId="173" fontId="21" fillId="0" borderId="0" xfId="0" applyNumberFormat="1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174" fontId="21" fillId="0" borderId="0" xfId="0" applyNumberFormat="1" applyFont="1" applyAlignment="1">
      <alignment horizontal="left"/>
    </xf>
    <xf numFmtId="175" fontId="21" fillId="0" borderId="0" xfId="0" applyNumberFormat="1" applyFont="1" applyAlignment="1">
      <alignment horizontal="left"/>
    </xf>
    <xf numFmtId="176" fontId="21" fillId="0" borderId="0" xfId="0" applyNumberFormat="1" applyFont="1" applyAlignment="1">
      <alignment horizontal="left"/>
    </xf>
    <xf numFmtId="0" fontId="27" fillId="0" borderId="0" xfId="0" applyFont="1"/>
    <xf numFmtId="0" fontId="30" fillId="0" borderId="0" xfId="0" applyFont="1"/>
    <xf numFmtId="0" fontId="31" fillId="0" borderId="0" xfId="0" applyFont="1" applyAlignment="1">
      <alignment horizontal="right"/>
    </xf>
    <xf numFmtId="0" fontId="31" fillId="0" borderId="0" xfId="0" applyFont="1"/>
    <xf numFmtId="0" fontId="30" fillId="0" borderId="1" xfId="0" applyFont="1" applyBorder="1"/>
    <xf numFmtId="0" fontId="17" fillId="13" borderId="0" xfId="0" applyFont="1" applyFill="1" applyAlignment="1">
      <alignment horizontal="right"/>
    </xf>
    <xf numFmtId="41" fontId="32" fillId="0" borderId="0" xfId="3" applyFont="1"/>
    <xf numFmtId="0" fontId="32" fillId="0" borderId="0" xfId="0" applyFont="1"/>
    <xf numFmtId="173" fontId="27" fillId="0" borderId="0" xfId="0" applyNumberFormat="1" applyFont="1"/>
    <xf numFmtId="0" fontId="27" fillId="0" borderId="1" xfId="0" applyFont="1" applyBorder="1"/>
    <xf numFmtId="0" fontId="13" fillId="13" borderId="0" xfId="0" applyFont="1" applyFill="1" applyAlignment="1">
      <alignment horizontal="right"/>
    </xf>
    <xf numFmtId="167" fontId="13" fillId="13" borderId="0" xfId="3" applyNumberFormat="1" applyFont="1" applyFill="1"/>
    <xf numFmtId="0" fontId="33" fillId="0" borderId="0" xfId="0" applyFont="1"/>
    <xf numFmtId="177" fontId="27" fillId="0" borderId="0" xfId="1" applyNumberFormat="1" applyFont="1"/>
    <xf numFmtId="41" fontId="13" fillId="13" borderId="0" xfId="0" applyNumberFormat="1" applyFont="1" applyFill="1"/>
    <xf numFmtId="41" fontId="30" fillId="0" borderId="0" xfId="3" applyFont="1" applyBorder="1"/>
    <xf numFmtId="41" fontId="30" fillId="0" borderId="1" xfId="3" applyFont="1" applyBorder="1"/>
    <xf numFmtId="41" fontId="13" fillId="0" borderId="0" xfId="0" applyNumberFormat="1" applyFont="1"/>
    <xf numFmtId="164" fontId="5" fillId="0" borderId="0" xfId="1" applyFont="1" applyFill="1" applyAlignment="1">
      <alignment horizontal="center"/>
    </xf>
    <xf numFmtId="164" fontId="5" fillId="0" borderId="0" xfId="1" applyFont="1" applyFill="1" applyBorder="1" applyAlignment="1">
      <alignment horizontal="center"/>
    </xf>
    <xf numFmtId="164" fontId="5" fillId="0" borderId="1" xfId="1" applyFont="1" applyFill="1" applyBorder="1" applyAlignment="1">
      <alignment horizontal="center"/>
    </xf>
    <xf numFmtId="167" fontId="2" fillId="2" borderId="0" xfId="3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5" fillId="0" borderId="0" xfId="0" applyFont="1" applyAlignment="1">
      <alignment vertical="top"/>
    </xf>
    <xf numFmtId="0" fontId="0" fillId="0" borderId="0" xfId="0"/>
    <xf numFmtId="0" fontId="0" fillId="0" borderId="5" xfId="0" applyBorder="1" applyAlignment="1">
      <alignment vertical="top"/>
    </xf>
    <xf numFmtId="0" fontId="7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/>
    <xf numFmtId="0" fontId="14" fillId="8" borderId="2" xfId="5" applyFill="1" applyBorder="1" applyAlignment="1">
      <alignment vertical="top"/>
    </xf>
    <xf numFmtId="0" fontId="15" fillId="0" borderId="11" xfId="0" applyFont="1" applyBorder="1" applyAlignment="1">
      <alignment vertical="top"/>
    </xf>
    <xf numFmtId="0" fontId="0" fillId="0" borderId="3" xfId="0" applyBorder="1"/>
    <xf numFmtId="0" fontId="26" fillId="0" borderId="0" xfId="0" applyFont="1" applyAlignment="1">
      <alignment horizontal="right" vertical="top" wrapText="1" readingOrder="1"/>
    </xf>
    <xf numFmtId="0" fontId="21" fillId="0" borderId="0" xfId="0" applyFont="1"/>
    <xf numFmtId="0" fontId="12" fillId="0" borderId="8" xfId="0" applyFont="1" applyBorder="1" applyAlignment="1">
      <alignment horizontal="center"/>
    </xf>
    <xf numFmtId="0" fontId="28" fillId="0" borderId="0" xfId="0" applyFont="1" applyAlignment="1">
      <alignment vertical="top" wrapText="1" readingOrder="1"/>
    </xf>
    <xf numFmtId="0" fontId="29" fillId="0" borderId="0" xfId="0" applyFont="1"/>
    <xf numFmtId="0" fontId="0" fillId="13" borderId="5" xfId="0" quotePrefix="1" applyFill="1" applyBorder="1" applyAlignment="1">
      <alignment horizontal="right"/>
    </xf>
    <xf numFmtId="0" fontId="0" fillId="13" borderId="0" xfId="0" applyFill="1"/>
    <xf numFmtId="41" fontId="0" fillId="13" borderId="0" xfId="3" applyFont="1" applyFill="1"/>
    <xf numFmtId="14" fontId="0" fillId="13" borderId="0" xfId="0" applyNumberFormat="1" applyFill="1"/>
    <xf numFmtId="0" fontId="0" fillId="13" borderId="0" xfId="0" quotePrefix="1" applyFill="1" applyAlignment="1">
      <alignment horizontal="right"/>
    </xf>
    <xf numFmtId="41" fontId="0" fillId="13" borderId="1" xfId="3" applyFont="1" applyFill="1" applyBorder="1"/>
    <xf numFmtId="41" fontId="0" fillId="0" borderId="0" xfId="0" applyNumberFormat="1"/>
  </cellXfs>
  <cellStyles count="6">
    <cellStyle name="Comma" xfId="1" builtinId="3"/>
    <cellStyle name="Comma [0]" xfId="3" builtinId="6"/>
    <cellStyle name="Normal" xfId="0" builtinId="0"/>
    <cellStyle name="Normal 2" xfId="4" xr:uid="{FAEF9E06-D541-40EF-8EDD-94F4ACF9C31D}"/>
    <cellStyle name="Normal 3" xfId="5" xr:uid="{33E402C3-3744-418D-AB3E-A08116B69E08}"/>
    <cellStyle name="Þúsundaskiltákn 2" xfId="2" xr:uid="{D2CE0A2C-0C53-4405-850A-7F0F20CE03C9}"/>
  </cellStyles>
  <dxfs count="0"/>
  <tableStyles count="0" defaultTableStyle="TableStyleMedium2" defaultPivotStyle="PivotStyleLight16"/>
  <colors>
    <mruColors>
      <color rgb="FFCC0099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285752</xdr:colOff>
      <xdr:row>20</xdr:row>
      <xdr:rowOff>95249</xdr:rowOff>
    </xdr:from>
    <xdr:to>
      <xdr:col>31</xdr:col>
      <xdr:colOff>418814</xdr:colOff>
      <xdr:row>53</xdr:row>
      <xdr:rowOff>81920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52F59-EF44-4B5E-B869-B59187E09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4783" y="4381499"/>
          <a:ext cx="15003969" cy="68684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333375</xdr:colOff>
      <xdr:row>5</xdr:row>
      <xdr:rowOff>166688</xdr:rowOff>
    </xdr:from>
    <xdr:to>
      <xdr:col>55</xdr:col>
      <xdr:colOff>82237</xdr:colOff>
      <xdr:row>48</xdr:row>
      <xdr:rowOff>165664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81F380-C209-5A9A-3A7D-4C010E54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35094" y="1178719"/>
          <a:ext cx="8857143" cy="8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28</xdr:col>
      <xdr:colOff>445044</xdr:colOff>
      <xdr:row>27</xdr:row>
      <xdr:rowOff>119813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98F1C-5FC2-248B-AC9E-5E6235A23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3906" y="0"/>
          <a:ext cx="15280232" cy="5382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ABAE0C-818F-493F-B2C4-60FA4869918B}" name="Table1" displayName="Table1" ref="J26:AF42" totalsRowShown="0">
  <autoFilter ref="J26:AF42" xr:uid="{1FABAE0C-818F-493F-B2C4-60FA4869918B}"/>
  <tableColumns count="23">
    <tableColumn id="1" xr3:uid="{6AF8D480-DA84-48BC-8720-94D055DCF02C}" name="Alm. bókunartegund"/>
    <tableColumn id="2" xr3:uid="{6BA7F0CC-0D17-4654-A9DE-BEC0C9828BC7}" name="Færslunr."/>
    <tableColumn id="3" xr3:uid="{A870FA88-7F18-4750-B8A7-ABD2C4A62029}" name="Bókunardags."/>
    <tableColumn id="4" xr3:uid="{44BF9158-A762-4BA5-AF59-6AB25C69F067}" name="Tegund fylgiskjals"/>
    <tableColumn id="5" xr3:uid="{5DBEE78B-C706-46FA-98AD-A58B2F1FCF62}" name="Númer fylgiskjals"/>
    <tableColumn id="6" xr3:uid="{52125ED6-38EC-41A2-9A12-3EF937A0FC72}" name="Fjárhagsreikn.nr."/>
    <tableColumn id="7" xr3:uid="{EA9ACFDC-2DDC-4727-B623-92594F71A78C}" name="Heiti fjárhagsreiknings"/>
    <tableColumn id="8" xr3:uid="{61AC5983-5727-4000-90D5-EA19D49F724B}" name="Lýsing"/>
    <tableColumn id="9" xr3:uid="{A1822392-6F9E-42E1-A418-D45FBCB7A818}" name="Deild Kóti"/>
    <tableColumn id="10" xr3:uid="{C682144E-95A9-4B96-BF72-597DF4683C6B}" name="Verkefni Kóti"/>
    <tableColumn id="11" xr3:uid="{F845D9DC-6CA7-426C-8096-BCF573A51B18}" name="Magn"/>
    <tableColumn id="12" xr3:uid="{FB4A1103-2C76-42DC-B642-F306404598FF}" name="Upphæð (SGM)"/>
    <tableColumn id="13" xr3:uid="{8F6536DC-EDCB-471D-B4E0-C63789484A36}" name="Kenni notanda"/>
    <tableColumn id="14" xr3:uid="{22F7E979-212A-4D42-8527-28EB4413705A}" name="Alm. vörubókunarflokkur"/>
    <tableColumn id="15" xr3:uid="{3B46E257-7ACC-4825-A658-28737008E3DC}" name="Upprunanúmer"/>
    <tableColumn id="16" xr3:uid="{B33C8EB3-0072-4F0B-820A-AA32AFE4111D}" name="VSK-vörubókunarflokkur"/>
    <tableColumn id="17" xr3:uid="{E183B3F8-5278-4B29-9A77-7C8C39AE8696}" name="VSK viðsk.bókunarflokkur"/>
    <tableColumn id="18" xr3:uid="{FA796606-DA52-4CDA-A00D-81072F915CE2}" name="VSK-upphæð"/>
    <tableColumn id="19" xr3:uid="{CA4FE659-3FFA-4E35-9024-6ACCF93C8182}" name="Tegund mótreiknings"/>
    <tableColumn id="20" xr3:uid="{C7D89E16-7543-4153-A944-8D0939878896}" name="Mótreikningur nr."/>
    <tableColumn id="21" xr3:uid="{FD4F7894-A00C-4039-8EAA-29B98B9514D1}" name="Númer utanaðk. skjals"/>
    <tableColumn id="22" xr3:uid="{BBA83930-DDB9-4B5B-AA8A-36B5DB2AD874}" name="Tegund uppruna"/>
    <tableColumn id="23" xr3:uid="{47AF4DF3-AD42-49B2-88CF-6FF577F891B6}" name="Alm. viðsk.bókunarflokk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BF61-4785-4DAF-AFDD-FB66148515D2}">
  <sheetPr>
    <tabColor theme="0" tint="-4.9989318521683403E-2"/>
  </sheetPr>
  <dimension ref="A1:N35"/>
  <sheetViews>
    <sheetView zoomScale="80" zoomScaleNormal="80" workbookViewId="0">
      <selection activeCell="G37" sqref="G37"/>
    </sheetView>
  </sheetViews>
  <sheetFormatPr defaultRowHeight="15" x14ac:dyDescent="0.25"/>
  <cols>
    <col min="1" max="1" width="18.5703125" customWidth="1"/>
    <col min="2" max="2" width="12.85546875" customWidth="1"/>
    <col min="3" max="3" width="19.28515625" customWidth="1"/>
    <col min="4" max="4" width="11.42578125" customWidth="1"/>
    <col min="5" max="5" width="17" style="17" customWidth="1"/>
    <col min="6" max="6" width="16" customWidth="1"/>
    <col min="7" max="7" width="16.7109375" customWidth="1"/>
    <col min="8" max="8" width="17.85546875" customWidth="1"/>
    <col min="9" max="9" width="12" customWidth="1"/>
    <col min="10" max="10" width="20.28515625" customWidth="1"/>
  </cols>
  <sheetData>
    <row r="1" spans="1:14" ht="18.75" x14ac:dyDescent="0.3">
      <c r="A1" s="168" t="s">
        <v>92</v>
      </c>
      <c r="B1" s="168"/>
      <c r="C1" s="168"/>
      <c r="F1" s="168" t="s">
        <v>8</v>
      </c>
      <c r="G1" s="168"/>
      <c r="H1" s="168"/>
      <c r="J1" s="17"/>
    </row>
    <row r="2" spans="1:14" x14ac:dyDescent="0.25">
      <c r="A2" s="3" t="s">
        <v>9</v>
      </c>
      <c r="B2" s="3" t="s">
        <v>10</v>
      </c>
      <c r="C2" s="3" t="s">
        <v>11</v>
      </c>
      <c r="F2" s="3" t="s">
        <v>9</v>
      </c>
      <c r="G2" s="3" t="s">
        <v>10</v>
      </c>
      <c r="H2" s="3" t="s">
        <v>11</v>
      </c>
      <c r="J2" s="17"/>
    </row>
    <row r="3" spans="1:14" x14ac:dyDescent="0.25">
      <c r="J3" s="17"/>
    </row>
    <row r="4" spans="1:14" ht="16.5" x14ac:dyDescent="0.3">
      <c r="A4" s="1">
        <v>45814</v>
      </c>
      <c r="B4" s="57" t="s">
        <v>179</v>
      </c>
      <c r="C4" s="16">
        <v>1300</v>
      </c>
      <c r="D4" s="17" t="s">
        <v>30</v>
      </c>
      <c r="E4" s="17" t="s">
        <v>213</v>
      </c>
      <c r="F4" s="1">
        <v>45717</v>
      </c>
      <c r="G4" s="57" t="s">
        <v>181</v>
      </c>
      <c r="H4" s="16">
        <v>1299</v>
      </c>
      <c r="I4" s="17" t="s">
        <v>30</v>
      </c>
      <c r="J4" s="17" t="s">
        <v>180</v>
      </c>
    </row>
    <row r="5" spans="1:14" ht="16.5" x14ac:dyDescent="0.3">
      <c r="A5" s="1">
        <v>45814</v>
      </c>
      <c r="B5" s="57" t="s">
        <v>178</v>
      </c>
      <c r="C5" s="16">
        <v>1300</v>
      </c>
      <c r="D5" s="17" t="s">
        <v>30</v>
      </c>
      <c r="E5" s="17" t="s">
        <v>213</v>
      </c>
      <c r="F5" s="1"/>
      <c r="G5" s="57"/>
      <c r="H5" s="16"/>
      <c r="I5" s="17"/>
      <c r="J5" s="17"/>
    </row>
    <row r="6" spans="1:14" x14ac:dyDescent="0.25">
      <c r="A6" s="1"/>
      <c r="C6" s="16"/>
      <c r="D6" s="17"/>
      <c r="F6" s="1"/>
      <c r="H6" s="16"/>
      <c r="I6" s="17"/>
      <c r="J6" s="17"/>
    </row>
    <row r="7" spans="1:14" ht="16.5" x14ac:dyDescent="0.3">
      <c r="A7" s="48"/>
      <c r="C7" s="16"/>
      <c r="D7" s="17"/>
      <c r="F7" s="48"/>
      <c r="H7" s="16"/>
      <c r="I7" s="17"/>
      <c r="J7" s="17"/>
    </row>
    <row r="8" spans="1:14" x14ac:dyDescent="0.25">
      <c r="J8" s="17"/>
    </row>
    <row r="9" spans="1:14" x14ac:dyDescent="0.25">
      <c r="J9" s="17"/>
    </row>
    <row r="10" spans="1:14" x14ac:dyDescent="0.25">
      <c r="J10" s="17"/>
    </row>
    <row r="11" spans="1:14" x14ac:dyDescent="0.25">
      <c r="A11" s="1"/>
      <c r="C11" s="16"/>
      <c r="D11" s="17"/>
      <c r="F11" s="1"/>
      <c r="H11" s="16"/>
      <c r="I11" s="17"/>
      <c r="J11" s="17"/>
    </row>
    <row r="12" spans="1:14" x14ac:dyDescent="0.25">
      <c r="A12" s="1"/>
      <c r="C12" s="16"/>
      <c r="D12" s="17"/>
      <c r="F12" s="1"/>
      <c r="H12" s="16"/>
      <c r="I12" s="17"/>
      <c r="J12" s="17"/>
    </row>
    <row r="13" spans="1:14" x14ac:dyDescent="0.25">
      <c r="A13" s="1"/>
      <c r="D13" s="17"/>
      <c r="F13" s="1"/>
      <c r="I13" s="17"/>
      <c r="J13" s="17"/>
      <c r="N13" s="18"/>
    </row>
    <row r="14" spans="1:14" x14ac:dyDescent="0.25">
      <c r="A14" s="1"/>
      <c r="C14" s="16"/>
      <c r="D14" s="17"/>
      <c r="F14" s="1"/>
      <c r="H14" s="16"/>
      <c r="I14" s="17"/>
      <c r="J14" s="17"/>
    </row>
    <row r="15" spans="1:14" x14ac:dyDescent="0.25">
      <c r="A15" s="1"/>
      <c r="C15" s="16"/>
      <c r="D15" s="17"/>
      <c r="F15" s="1"/>
      <c r="H15" s="16"/>
      <c r="I15" s="17"/>
      <c r="J15" s="17"/>
    </row>
    <row r="16" spans="1:14" x14ac:dyDescent="0.25">
      <c r="A16" s="1"/>
      <c r="C16" s="16"/>
      <c r="D16" s="17"/>
      <c r="F16" s="1"/>
      <c r="H16" s="16"/>
      <c r="I16" s="17"/>
      <c r="J16" s="17"/>
    </row>
    <row r="17" spans="1:10" x14ac:dyDescent="0.25">
      <c r="A17" s="1"/>
      <c r="C17" s="16"/>
      <c r="D17" s="17"/>
      <c r="F17" s="1"/>
      <c r="H17" s="16"/>
      <c r="I17" s="17"/>
      <c r="J17" s="17"/>
    </row>
    <row r="18" spans="1:10" x14ac:dyDescent="0.25">
      <c r="A18" s="1"/>
      <c r="C18" s="16"/>
      <c r="F18" s="1"/>
      <c r="H18" s="16"/>
      <c r="J18" s="17"/>
    </row>
    <row r="19" spans="1:10" x14ac:dyDescent="0.25">
      <c r="C19" s="4"/>
      <c r="H19" s="4"/>
      <c r="J19" s="17"/>
    </row>
    <row r="20" spans="1:10" x14ac:dyDescent="0.25">
      <c r="C20" s="5">
        <f>SUM(C4:C19)</f>
        <v>2600</v>
      </c>
      <c r="H20" s="5">
        <f>SUM(H4:H19)</f>
        <v>1299</v>
      </c>
      <c r="J20" s="17"/>
    </row>
    <row r="21" spans="1:10" x14ac:dyDescent="0.25">
      <c r="H21" t="s">
        <v>182</v>
      </c>
      <c r="J21" s="17"/>
    </row>
    <row r="22" spans="1:10" x14ac:dyDescent="0.25">
      <c r="J22" s="17"/>
    </row>
    <row r="23" spans="1:10" x14ac:dyDescent="0.25">
      <c r="J23" s="17"/>
    </row>
    <row r="24" spans="1:10" x14ac:dyDescent="0.25">
      <c r="B24" s="10"/>
      <c r="G24" s="10"/>
      <c r="J24" s="17"/>
    </row>
    <row r="25" spans="1:10" x14ac:dyDescent="0.25">
      <c r="J25" s="17"/>
    </row>
    <row r="26" spans="1:10" x14ac:dyDescent="0.25">
      <c r="J26" s="17"/>
    </row>
    <row r="27" spans="1:10" x14ac:dyDescent="0.25">
      <c r="J27" s="17"/>
    </row>
    <row r="28" spans="1:10" x14ac:dyDescent="0.25">
      <c r="J28" s="17"/>
    </row>
    <row r="29" spans="1:10" x14ac:dyDescent="0.25">
      <c r="J29" s="17"/>
    </row>
    <row r="30" spans="1:10" x14ac:dyDescent="0.25">
      <c r="J30" s="17"/>
    </row>
    <row r="31" spans="1:10" x14ac:dyDescent="0.25">
      <c r="J31" s="17"/>
    </row>
    <row r="32" spans="1:10" x14ac:dyDescent="0.25">
      <c r="B32" s="16"/>
      <c r="G32" s="16"/>
      <c r="J32" s="17"/>
    </row>
    <row r="33" spans="2:10" x14ac:dyDescent="0.25">
      <c r="B33" s="19" t="s">
        <v>183</v>
      </c>
      <c r="C33" s="58">
        <f>C20+H20</f>
        <v>3899</v>
      </c>
      <c r="J33" s="17"/>
    </row>
    <row r="34" spans="2:10" x14ac:dyDescent="0.25">
      <c r="J34" s="17"/>
    </row>
    <row r="35" spans="2:10" x14ac:dyDescent="0.25">
      <c r="J35" s="17"/>
    </row>
  </sheetData>
  <mergeCells count="2">
    <mergeCell ref="A1:C1"/>
    <mergeCell ref="F1:H1"/>
  </mergeCells>
  <pageMargins left="0.7" right="0.7" top="0.75" bottom="0.75" header="0.3" footer="0.3"/>
  <pageSetup scale="76" orientation="portrait" horizontalDpi="1200" verticalDpi="1200" r:id="rId1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74A8-34C8-4A96-A3D3-72E1A60FE372}">
  <sheetPr>
    <tabColor rgb="FFFFFF00"/>
  </sheetPr>
  <dimension ref="A1:E19"/>
  <sheetViews>
    <sheetView zoomScale="80" zoomScaleNormal="80" workbookViewId="0">
      <selection activeCell="I39" sqref="I39"/>
    </sheetView>
  </sheetViews>
  <sheetFormatPr defaultRowHeight="15" x14ac:dyDescent="0.25"/>
  <cols>
    <col min="1" max="1" width="15.42578125" customWidth="1"/>
    <col min="2" max="2" width="33.42578125" customWidth="1"/>
    <col min="3" max="3" width="16.140625" customWidth="1"/>
    <col min="4" max="4" width="14.140625" customWidth="1"/>
    <col min="5" max="5" width="13.28515625" customWidth="1"/>
    <col min="6" max="6" width="13.5703125" customWidth="1"/>
    <col min="7" max="7" width="13.28515625" customWidth="1"/>
    <col min="8" max="8" width="16.7109375" customWidth="1"/>
    <col min="9" max="9" width="16" customWidth="1"/>
    <col min="12" max="12" width="12.85546875" customWidth="1"/>
    <col min="13" max="13" width="15.28515625" customWidth="1"/>
    <col min="14" max="14" width="15.7109375" customWidth="1"/>
    <col min="15" max="15" width="14.140625" customWidth="1"/>
  </cols>
  <sheetData>
    <row r="1" spans="1:5" ht="19.5" x14ac:dyDescent="0.3">
      <c r="A1" s="188" t="s">
        <v>368</v>
      </c>
      <c r="B1" s="178"/>
      <c r="C1" s="178"/>
      <c r="D1" s="179"/>
    </row>
    <row r="2" spans="1:5" x14ac:dyDescent="0.25">
      <c r="A2" s="25"/>
      <c r="B2" s="3"/>
      <c r="C2" s="25" t="s">
        <v>85</v>
      </c>
      <c r="D2" s="3" t="s">
        <v>206</v>
      </c>
    </row>
    <row r="3" spans="1:5" ht="14.25" customHeight="1" x14ac:dyDescent="0.25">
      <c r="A3" s="128">
        <v>46022</v>
      </c>
      <c r="B3" s="3" t="s">
        <v>370</v>
      </c>
      <c r="C3" s="123">
        <v>7200</v>
      </c>
      <c r="D3" s="64" t="s">
        <v>4</v>
      </c>
      <c r="E3" s="17" t="s">
        <v>369</v>
      </c>
    </row>
    <row r="4" spans="1:5" x14ac:dyDescent="0.25">
      <c r="C4" s="123"/>
      <c r="D4" s="64"/>
    </row>
    <row r="5" spans="1:5" x14ac:dyDescent="0.25">
      <c r="C5" s="123"/>
      <c r="D5" s="64"/>
    </row>
    <row r="6" spans="1:5" x14ac:dyDescent="0.25">
      <c r="C6" s="123"/>
      <c r="D6" s="64"/>
    </row>
    <row r="7" spans="1:5" x14ac:dyDescent="0.25">
      <c r="C7" s="123"/>
      <c r="D7" s="64"/>
    </row>
    <row r="8" spans="1:5" x14ac:dyDescent="0.25">
      <c r="C8" s="123"/>
      <c r="D8" s="64"/>
    </row>
    <row r="9" spans="1:5" x14ac:dyDescent="0.25">
      <c r="C9" s="123"/>
      <c r="D9" s="64"/>
    </row>
    <row r="10" spans="1:5" x14ac:dyDescent="0.25">
      <c r="C10" s="123"/>
      <c r="D10" s="64"/>
    </row>
    <row r="11" spans="1:5" x14ac:dyDescent="0.25">
      <c r="C11" s="123"/>
      <c r="D11" s="64"/>
    </row>
    <row r="12" spans="1:5" x14ac:dyDescent="0.25">
      <c r="C12" s="123"/>
      <c r="D12" s="64"/>
    </row>
    <row r="13" spans="1:5" x14ac:dyDescent="0.25">
      <c r="C13" s="123"/>
      <c r="D13" s="64"/>
    </row>
    <row r="14" spans="1:5" x14ac:dyDescent="0.25">
      <c r="C14" s="123"/>
      <c r="D14" s="64"/>
    </row>
    <row r="15" spans="1:5" x14ac:dyDescent="0.25">
      <c r="C15" s="123"/>
      <c r="D15" s="64"/>
    </row>
    <row r="16" spans="1:5" x14ac:dyDescent="0.25">
      <c r="C16" s="123"/>
      <c r="D16" s="64"/>
    </row>
    <row r="17" spans="3:4" x14ac:dyDescent="0.25">
      <c r="C17" s="123"/>
      <c r="D17" s="64"/>
    </row>
    <row r="18" spans="3:4" x14ac:dyDescent="0.25">
      <c r="C18" s="13"/>
      <c r="D18" s="64"/>
    </row>
    <row r="19" spans="3:4" x14ac:dyDescent="0.25">
      <c r="C19" s="13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0E5B-C9E0-4CA4-B76C-B73C77A257CA}">
  <sheetPr>
    <tabColor theme="0" tint="-4.9989318521683403E-2"/>
  </sheetPr>
  <dimension ref="A1:T103"/>
  <sheetViews>
    <sheetView zoomScale="80" zoomScaleNormal="80" workbookViewId="0">
      <pane ySplit="1" topLeftCell="A2" activePane="bottomLeft" state="frozen"/>
      <selection pane="bottomLeft" activeCell="J36" sqref="J36"/>
    </sheetView>
  </sheetViews>
  <sheetFormatPr defaultRowHeight="15" x14ac:dyDescent="0.25"/>
  <cols>
    <col min="1" max="1" width="14.140625" customWidth="1"/>
    <col min="2" max="2" width="20.7109375" customWidth="1"/>
    <col min="3" max="3" width="21.5703125" customWidth="1"/>
    <col min="4" max="4" width="17.85546875" customWidth="1"/>
    <col min="5" max="5" width="16.5703125" customWidth="1"/>
    <col min="6" max="6" width="13.140625" customWidth="1"/>
    <col min="7" max="7" width="13.28515625" customWidth="1"/>
    <col min="8" max="8" width="17.42578125" customWidth="1"/>
    <col min="9" max="9" width="15.5703125" customWidth="1"/>
    <col min="10" max="10" width="13.42578125" style="64" customWidth="1"/>
    <col min="12" max="12" width="20.28515625" customWidth="1"/>
    <col min="13" max="13" width="11.140625" bestFit="1" customWidth="1"/>
    <col min="14" max="14" width="11.5703125" customWidth="1"/>
    <col min="18" max="18" width="16.7109375" customWidth="1"/>
    <col min="19" max="19" width="20" customWidth="1"/>
    <col min="20" max="20" width="12.42578125" bestFit="1" customWidth="1"/>
    <col min="22" max="22" width="17" customWidth="1"/>
  </cols>
  <sheetData>
    <row r="1" spans="1:20" ht="19.5" x14ac:dyDescent="0.3">
      <c r="B1" s="169" t="s">
        <v>17</v>
      </c>
      <c r="C1" s="169"/>
      <c r="D1" s="169"/>
      <c r="E1" s="169"/>
      <c r="F1" s="11"/>
      <c r="I1" s="169" t="s">
        <v>29</v>
      </c>
      <c r="J1" s="169"/>
      <c r="R1" s="53"/>
      <c r="S1" s="53"/>
    </row>
    <row r="2" spans="1:20" ht="15.75" x14ac:dyDescent="0.25">
      <c r="A2" s="35" t="s">
        <v>80</v>
      </c>
      <c r="B2" s="35" t="s">
        <v>13</v>
      </c>
      <c r="C2" s="35" t="s">
        <v>23</v>
      </c>
      <c r="D2" s="35" t="s">
        <v>24</v>
      </c>
      <c r="E2" s="35" t="s">
        <v>25</v>
      </c>
      <c r="H2" s="35" t="s">
        <v>81</v>
      </c>
      <c r="I2" s="34" t="s">
        <v>13</v>
      </c>
      <c r="J2" s="35" t="s">
        <v>0</v>
      </c>
      <c r="R2" s="53"/>
      <c r="S2" s="53"/>
    </row>
    <row r="3" spans="1:20" ht="15.75" x14ac:dyDescent="0.25">
      <c r="A3" s="1">
        <v>45698</v>
      </c>
      <c r="B3" s="40" t="s">
        <v>177</v>
      </c>
      <c r="C3" s="49">
        <v>18800</v>
      </c>
      <c r="D3" s="50">
        <v>22400</v>
      </c>
      <c r="E3" s="50"/>
      <c r="F3" s="39"/>
      <c r="H3" s="1">
        <v>45666</v>
      </c>
      <c r="I3" s="40" t="s">
        <v>1111</v>
      </c>
      <c r="J3" s="64">
        <v>510.3</v>
      </c>
      <c r="K3" s="42" t="s">
        <v>1088</v>
      </c>
      <c r="L3" s="32"/>
      <c r="R3" s="53"/>
      <c r="S3" s="53"/>
      <c r="T3" s="9"/>
    </row>
    <row r="4" spans="1:20" ht="15.75" x14ac:dyDescent="0.25">
      <c r="A4" s="1">
        <v>45719</v>
      </c>
      <c r="B4" s="40" t="s">
        <v>176</v>
      </c>
      <c r="C4" s="49">
        <f>9400+15040</f>
        <v>24440</v>
      </c>
      <c r="D4" s="50"/>
      <c r="E4" s="50"/>
      <c r="F4" s="51"/>
      <c r="H4" s="1">
        <v>45688</v>
      </c>
      <c r="I4" s="40" t="s">
        <v>1110</v>
      </c>
      <c r="J4" s="64">
        <f>406.16+510.3</f>
        <v>916.46</v>
      </c>
      <c r="L4" s="14"/>
      <c r="R4" s="53"/>
      <c r="S4" s="53"/>
      <c r="T4" s="9"/>
    </row>
    <row r="5" spans="1:20" x14ac:dyDescent="0.25">
      <c r="A5" s="1">
        <v>45729</v>
      </c>
      <c r="B5" s="40" t="s">
        <v>175</v>
      </c>
      <c r="C5" s="49">
        <f>14100+14100</f>
        <v>28200</v>
      </c>
      <c r="D5" s="50">
        <v>17920</v>
      </c>
      <c r="E5" s="50"/>
      <c r="F5" s="52"/>
      <c r="H5" s="1">
        <v>45707</v>
      </c>
      <c r="I5" s="40" t="s">
        <v>1109</v>
      </c>
      <c r="J5" s="64">
        <f>303.58+127.57</f>
        <v>431.15</v>
      </c>
      <c r="L5" s="14"/>
      <c r="T5" s="9"/>
    </row>
    <row r="6" spans="1:20" x14ac:dyDescent="0.25">
      <c r="A6" s="1">
        <v>45734</v>
      </c>
      <c r="B6" s="40" t="s">
        <v>174</v>
      </c>
      <c r="C6" s="49">
        <v>15040</v>
      </c>
      <c r="D6" s="50"/>
      <c r="E6" s="50"/>
      <c r="F6" s="51"/>
      <c r="H6" s="1">
        <v>45712</v>
      </c>
      <c r="I6" s="40" t="s">
        <v>1108</v>
      </c>
      <c r="J6" s="64">
        <v>607.15</v>
      </c>
      <c r="L6" s="14"/>
      <c r="T6" s="9"/>
    </row>
    <row r="7" spans="1:20" x14ac:dyDescent="0.25">
      <c r="A7" s="1">
        <v>45737</v>
      </c>
      <c r="B7" s="40" t="s">
        <v>173</v>
      </c>
      <c r="C7" s="49"/>
      <c r="D7" s="50"/>
      <c r="E7" s="50">
        <v>3240</v>
      </c>
      <c r="F7" s="51"/>
      <c r="H7" s="1">
        <v>45722</v>
      </c>
      <c r="I7" s="40" t="s">
        <v>1107</v>
      </c>
      <c r="J7" s="64">
        <f>510.3+607.15</f>
        <v>1117.45</v>
      </c>
      <c r="L7" s="14"/>
      <c r="T7" s="9"/>
    </row>
    <row r="8" spans="1:20" x14ac:dyDescent="0.25">
      <c r="A8" s="1">
        <v>45748</v>
      </c>
      <c r="B8" s="40" t="s">
        <v>171</v>
      </c>
      <c r="C8" s="49">
        <f>9400+11280+14100</f>
        <v>34780</v>
      </c>
      <c r="D8" s="50"/>
      <c r="E8" s="50"/>
      <c r="F8" s="51"/>
      <c r="H8" s="1">
        <v>45737</v>
      </c>
      <c r="I8" s="40" t="s">
        <v>1106</v>
      </c>
      <c r="J8" s="64">
        <f>462.37+455.36</f>
        <v>917.73</v>
      </c>
      <c r="L8" s="14"/>
      <c r="T8" s="9"/>
    </row>
    <row r="9" spans="1:20" x14ac:dyDescent="0.25">
      <c r="A9" s="1">
        <v>45748</v>
      </c>
      <c r="B9" s="40" t="s">
        <v>172</v>
      </c>
      <c r="C9" s="49"/>
      <c r="D9" s="50">
        <v>22400</v>
      </c>
      <c r="E9" s="50"/>
      <c r="F9" s="51"/>
      <c r="H9" s="1">
        <v>45751</v>
      </c>
      <c r="I9" s="40" t="s">
        <v>1105</v>
      </c>
      <c r="J9" s="64">
        <f>636.34+67.5</f>
        <v>703.84</v>
      </c>
      <c r="L9" s="14"/>
      <c r="T9" s="9"/>
    </row>
    <row r="10" spans="1:20" x14ac:dyDescent="0.25">
      <c r="A10" s="1">
        <v>45762</v>
      </c>
      <c r="B10" s="40" t="s">
        <v>170</v>
      </c>
      <c r="C10" s="49">
        <f>15040+15040+18800</f>
        <v>48880</v>
      </c>
      <c r="D10" s="50">
        <v>8960</v>
      </c>
      <c r="E10" s="50"/>
      <c r="F10" s="52"/>
      <c r="H10" s="1">
        <v>45762</v>
      </c>
      <c r="I10" s="40" t="s">
        <v>1104</v>
      </c>
      <c r="J10" s="64">
        <f>900.72+510.3</f>
        <v>1411.02</v>
      </c>
      <c r="L10" s="14"/>
      <c r="T10" s="9"/>
    </row>
    <row r="11" spans="1:20" x14ac:dyDescent="0.25">
      <c r="A11" s="1">
        <v>45784</v>
      </c>
      <c r="B11" s="40" t="s">
        <v>169</v>
      </c>
      <c r="C11" s="49">
        <f>15040+11280</f>
        <v>26320</v>
      </c>
      <c r="D11" s="50"/>
      <c r="E11" s="50">
        <v>3240</v>
      </c>
      <c r="F11" s="51"/>
      <c r="H11" s="1">
        <v>45792</v>
      </c>
      <c r="I11" s="40" t="s">
        <v>1103</v>
      </c>
      <c r="J11" s="64">
        <f>510.3+148.8</f>
        <v>659.1</v>
      </c>
      <c r="L11" s="31"/>
      <c r="T11" s="9"/>
    </row>
    <row r="12" spans="1:20" x14ac:dyDescent="0.25">
      <c r="A12" s="1">
        <v>45792</v>
      </c>
      <c r="B12" s="40" t="s">
        <v>168</v>
      </c>
      <c r="C12" s="49">
        <v>13160</v>
      </c>
      <c r="D12" s="50">
        <v>17920</v>
      </c>
      <c r="E12" s="50"/>
      <c r="F12" s="51"/>
      <c r="H12" s="1">
        <v>45810</v>
      </c>
      <c r="I12" t="s">
        <v>165</v>
      </c>
      <c r="J12" s="64">
        <v>607.15</v>
      </c>
      <c r="K12" s="12"/>
      <c r="L12" s="15"/>
      <c r="T12" s="9"/>
    </row>
    <row r="13" spans="1:20" x14ac:dyDescent="0.25">
      <c r="A13" s="1">
        <v>45799</v>
      </c>
      <c r="B13" s="40" t="s">
        <v>167</v>
      </c>
      <c r="C13" s="49">
        <f>15040+9400+18800</f>
        <v>43240</v>
      </c>
      <c r="D13" s="50">
        <v>13440</v>
      </c>
      <c r="E13" s="50"/>
      <c r="F13" s="51"/>
      <c r="H13" s="1">
        <v>45826</v>
      </c>
      <c r="I13" s="40" t="s">
        <v>1102</v>
      </c>
      <c r="J13" s="64">
        <v>758.94</v>
      </c>
      <c r="L13" s="15"/>
      <c r="T13" s="9"/>
    </row>
    <row r="14" spans="1:20" x14ac:dyDescent="0.25">
      <c r="A14" s="1">
        <v>45810</v>
      </c>
      <c r="B14" s="40" t="s">
        <v>166</v>
      </c>
      <c r="C14" s="49">
        <f>18800+9400</f>
        <v>28200</v>
      </c>
      <c r="D14" s="50"/>
      <c r="E14" s="50">
        <v>3240</v>
      </c>
      <c r="F14" s="51"/>
      <c r="H14" s="1">
        <v>45834</v>
      </c>
      <c r="I14" s="40" t="s">
        <v>1101</v>
      </c>
      <c r="J14" s="64">
        <v>607.15</v>
      </c>
      <c r="L14" s="14"/>
      <c r="T14" s="9"/>
    </row>
    <row r="15" spans="1:20" x14ac:dyDescent="0.25">
      <c r="A15" s="1">
        <v>45811</v>
      </c>
      <c r="B15" s="40" t="s">
        <v>164</v>
      </c>
      <c r="C15" s="49">
        <v>1880</v>
      </c>
      <c r="D15" s="50"/>
      <c r="E15" s="50"/>
      <c r="F15" s="51"/>
      <c r="H15" s="1">
        <v>45841</v>
      </c>
      <c r="I15" s="40" t="s">
        <v>1100</v>
      </c>
      <c r="J15" s="64">
        <f>607.15+255.15</f>
        <v>862.3</v>
      </c>
      <c r="L15" s="14"/>
      <c r="T15" s="9"/>
    </row>
    <row r="16" spans="1:20" x14ac:dyDescent="0.25">
      <c r="A16" s="1">
        <v>45813</v>
      </c>
      <c r="B16" s="40" t="s">
        <v>163</v>
      </c>
      <c r="C16" s="49">
        <f>11280</f>
        <v>11280</v>
      </c>
      <c r="D16" s="50">
        <v>8960</v>
      </c>
      <c r="E16" s="50">
        <v>3240</v>
      </c>
      <c r="F16" s="51"/>
      <c r="H16" s="1">
        <v>45860</v>
      </c>
      <c r="I16" s="40" t="s">
        <v>1099</v>
      </c>
      <c r="J16" s="64">
        <f>682.21+382.73</f>
        <v>1064.94</v>
      </c>
      <c r="L16" s="14"/>
      <c r="T16" s="9"/>
    </row>
    <row r="17" spans="1:20" x14ac:dyDescent="0.25">
      <c r="A17" s="1">
        <v>45820</v>
      </c>
      <c r="B17" s="40" t="s">
        <v>161</v>
      </c>
      <c r="C17" s="49">
        <v>7520</v>
      </c>
      <c r="D17" s="50"/>
      <c r="E17" s="50"/>
      <c r="F17" s="51"/>
      <c r="H17" s="1">
        <v>45876</v>
      </c>
      <c r="I17" s="40" t="s">
        <v>1098</v>
      </c>
      <c r="J17" s="64">
        <f>455.36+510.3</f>
        <v>965.66000000000008</v>
      </c>
      <c r="L17" s="14"/>
      <c r="T17" s="9"/>
    </row>
    <row r="18" spans="1:20" x14ac:dyDescent="0.25">
      <c r="A18" s="1">
        <v>45820</v>
      </c>
      <c r="B18" s="40" t="s">
        <v>162</v>
      </c>
      <c r="C18" s="49">
        <v>7520</v>
      </c>
      <c r="D18" s="50">
        <v>17920</v>
      </c>
      <c r="E18" s="50"/>
      <c r="F18" s="51"/>
      <c r="H18" s="1">
        <v>45895</v>
      </c>
      <c r="I18" s="40" t="s">
        <v>1097</v>
      </c>
      <c r="J18" s="64">
        <f>455.36+255.15</f>
        <v>710.51</v>
      </c>
      <c r="L18" s="15"/>
      <c r="T18" s="9"/>
    </row>
    <row r="19" spans="1:20" x14ac:dyDescent="0.25">
      <c r="A19" s="1">
        <v>45826</v>
      </c>
      <c r="B19" s="40" t="s">
        <v>160</v>
      </c>
      <c r="C19" s="49">
        <f>15040+15980</f>
        <v>31020</v>
      </c>
      <c r="D19" s="50"/>
      <c r="E19" s="50"/>
      <c r="F19" s="51"/>
      <c r="H19" s="1">
        <v>45910</v>
      </c>
      <c r="I19" s="40" t="s">
        <v>1096</v>
      </c>
      <c r="J19" s="64">
        <f>607.15</f>
        <v>607.15</v>
      </c>
      <c r="K19" s="12"/>
      <c r="L19" s="14"/>
      <c r="T19" s="9"/>
    </row>
    <row r="20" spans="1:20" x14ac:dyDescent="0.25">
      <c r="A20" s="1">
        <v>45832</v>
      </c>
      <c r="B20" s="40" t="s">
        <v>159</v>
      </c>
      <c r="C20" s="49">
        <f>14100+18800</f>
        <v>32900</v>
      </c>
      <c r="D20" s="50"/>
      <c r="E20" s="50"/>
      <c r="F20" s="51"/>
      <c r="H20" s="1">
        <v>45918</v>
      </c>
      <c r="I20" s="40" t="s">
        <v>1095</v>
      </c>
      <c r="J20" s="64">
        <f>455.36</f>
        <v>455.36</v>
      </c>
      <c r="L20" s="14"/>
      <c r="T20" s="9"/>
    </row>
    <row r="21" spans="1:20" x14ac:dyDescent="0.25">
      <c r="A21" s="1">
        <v>45834</v>
      </c>
      <c r="B21" s="40" t="s">
        <v>158</v>
      </c>
      <c r="C21" s="49">
        <v>4</v>
      </c>
      <c r="D21" s="50">
        <v>13440</v>
      </c>
      <c r="E21" s="50"/>
      <c r="F21" s="51"/>
      <c r="H21" s="1">
        <v>45931</v>
      </c>
      <c r="I21" s="40" t="s">
        <v>1094</v>
      </c>
      <c r="J21" s="64">
        <f>607.15+510.3</f>
        <v>1117.45</v>
      </c>
      <c r="L21" s="15"/>
      <c r="T21" s="9"/>
    </row>
    <row r="22" spans="1:20" x14ac:dyDescent="0.25">
      <c r="A22" s="1">
        <v>45835</v>
      </c>
      <c r="B22" s="40" t="s">
        <v>157</v>
      </c>
      <c r="C22" s="49">
        <v>15036</v>
      </c>
      <c r="D22" s="50"/>
      <c r="E22" s="50"/>
      <c r="F22" s="51"/>
      <c r="H22" s="1">
        <v>45945</v>
      </c>
      <c r="I22" s="40" t="s">
        <v>1093</v>
      </c>
      <c r="J22" s="64">
        <f>148.8+455.36</f>
        <v>604.16000000000008</v>
      </c>
      <c r="L22" s="14"/>
      <c r="T22" s="9"/>
    </row>
    <row r="23" spans="1:20" x14ac:dyDescent="0.25">
      <c r="A23" s="1">
        <v>45853</v>
      </c>
      <c r="B23" s="40" t="s">
        <v>155</v>
      </c>
      <c r="C23" s="49">
        <f>11280+14100</f>
        <v>25380</v>
      </c>
      <c r="D23" s="50"/>
      <c r="E23" s="50"/>
      <c r="F23" s="51"/>
      <c r="H23" s="1">
        <v>45971</v>
      </c>
      <c r="I23" s="40" t="s">
        <v>1092</v>
      </c>
      <c r="J23" s="64">
        <v>758.94</v>
      </c>
      <c r="L23" s="15"/>
    </row>
    <row r="24" spans="1:20" x14ac:dyDescent="0.25">
      <c r="A24" s="1">
        <v>45863</v>
      </c>
      <c r="B24" s="40" t="s">
        <v>154</v>
      </c>
      <c r="C24" s="49">
        <f>15040+11280</f>
        <v>26320</v>
      </c>
      <c r="D24" s="50"/>
      <c r="E24" s="50"/>
      <c r="F24" s="51"/>
      <c r="H24" s="1">
        <v>45988</v>
      </c>
      <c r="I24" s="40" t="s">
        <v>1091</v>
      </c>
      <c r="J24" s="64">
        <f>758.94+382.73</f>
        <v>1141.67</v>
      </c>
    </row>
    <row r="25" spans="1:20" x14ac:dyDescent="0.25">
      <c r="A25" s="1">
        <v>45867</v>
      </c>
      <c r="B25" s="40" t="s">
        <v>153</v>
      </c>
      <c r="C25" s="49">
        <f>11280+12900</f>
        <v>24180</v>
      </c>
      <c r="D25" s="50"/>
      <c r="E25" s="50">
        <v>6480</v>
      </c>
      <c r="F25" s="51"/>
      <c r="H25" s="1">
        <v>46001</v>
      </c>
      <c r="I25" s="40" t="s">
        <v>1090</v>
      </c>
      <c r="J25" s="64">
        <f>353.62+382.73</f>
        <v>736.35</v>
      </c>
    </row>
    <row r="26" spans="1:20" x14ac:dyDescent="0.25">
      <c r="A26" s="1">
        <v>45874</v>
      </c>
      <c r="B26" s="40" t="s">
        <v>152</v>
      </c>
      <c r="C26" s="49">
        <f>19988+14100</f>
        <v>34088</v>
      </c>
      <c r="D26" s="50"/>
      <c r="E26" s="50"/>
      <c r="F26" s="51"/>
      <c r="H26" s="1">
        <v>46010</v>
      </c>
      <c r="I26" s="40" t="s">
        <v>1089</v>
      </c>
      <c r="J26" s="64">
        <f>510.3</f>
        <v>510.3</v>
      </c>
    </row>
    <row r="27" spans="1:20" x14ac:dyDescent="0.25">
      <c r="A27" s="1">
        <v>45875</v>
      </c>
      <c r="B27" s="40" t="s">
        <v>151</v>
      </c>
      <c r="C27" s="49"/>
      <c r="D27" s="50">
        <v>17248</v>
      </c>
      <c r="E27" s="50"/>
      <c r="F27" s="51"/>
    </row>
    <row r="28" spans="1:20" x14ac:dyDescent="0.25">
      <c r="A28" s="1">
        <v>45881</v>
      </c>
      <c r="B28" s="40" t="s">
        <v>150</v>
      </c>
      <c r="C28" s="49">
        <f>18800+3760</f>
        <v>22560</v>
      </c>
      <c r="D28" s="50"/>
      <c r="E28" s="50"/>
      <c r="F28" s="51"/>
      <c r="J28" s="166"/>
    </row>
    <row r="29" spans="1:20" ht="15.75" x14ac:dyDescent="0.25">
      <c r="A29" s="1">
        <v>45884</v>
      </c>
      <c r="B29" s="40" t="s">
        <v>148</v>
      </c>
      <c r="C29" s="49">
        <f>2600+5200</f>
        <v>7800</v>
      </c>
      <c r="D29" s="50"/>
      <c r="E29" s="50"/>
      <c r="F29" s="51"/>
      <c r="H29" s="1"/>
      <c r="I29" s="40"/>
      <c r="J29" s="167">
        <f>SUM(J3:J28)</f>
        <v>18782.23</v>
      </c>
      <c r="R29" s="53"/>
    </row>
    <row r="30" spans="1:20" ht="15.75" x14ac:dyDescent="0.25">
      <c r="A30" s="1">
        <v>45884</v>
      </c>
      <c r="B30" s="40" t="s">
        <v>149</v>
      </c>
      <c r="C30" s="49">
        <f>6500+13000</f>
        <v>19500</v>
      </c>
      <c r="D30" s="50"/>
      <c r="E30" s="50"/>
      <c r="F30" s="51"/>
      <c r="H30" s="1"/>
      <c r="I30" s="40"/>
      <c r="J30" s="165"/>
      <c r="R30" s="53"/>
    </row>
    <row r="31" spans="1:20" ht="15.75" x14ac:dyDescent="0.25">
      <c r="A31" s="1">
        <v>45890</v>
      </c>
      <c r="B31" s="40" t="s">
        <v>147</v>
      </c>
      <c r="C31" s="49">
        <v>17334</v>
      </c>
      <c r="D31" s="50">
        <v>12936</v>
      </c>
      <c r="E31" s="50"/>
      <c r="F31" s="51"/>
      <c r="H31" s="1"/>
      <c r="I31" s="40"/>
      <c r="R31" s="53"/>
    </row>
    <row r="32" spans="1:20" ht="15.75" x14ac:dyDescent="0.25">
      <c r="A32" s="1">
        <v>45895</v>
      </c>
      <c r="B32" s="40" t="s">
        <v>145</v>
      </c>
      <c r="C32" s="49"/>
      <c r="D32" s="50">
        <v>8624</v>
      </c>
      <c r="E32" s="50">
        <v>4860</v>
      </c>
      <c r="F32" s="49"/>
      <c r="H32" s="1"/>
      <c r="I32" s="40"/>
      <c r="R32" s="53"/>
    </row>
    <row r="33" spans="1:18" ht="15.75" x14ac:dyDescent="0.25">
      <c r="A33" s="1">
        <v>45895</v>
      </c>
      <c r="B33" s="40" t="s">
        <v>146</v>
      </c>
      <c r="C33" s="49">
        <f>17410+13650+10152</f>
        <v>41212</v>
      </c>
      <c r="D33" s="50"/>
      <c r="E33" s="50"/>
      <c r="F33" s="49"/>
      <c r="H33" s="1"/>
      <c r="I33" s="40"/>
      <c r="R33" s="53"/>
    </row>
    <row r="34" spans="1:18" ht="15.75" x14ac:dyDescent="0.25">
      <c r="A34" s="1">
        <v>45904</v>
      </c>
      <c r="B34" s="40" t="s">
        <v>144</v>
      </c>
      <c r="C34" s="49">
        <f>13650+13650</f>
        <v>27300</v>
      </c>
      <c r="D34" s="50"/>
      <c r="E34" s="50"/>
      <c r="F34" s="49"/>
      <c r="H34" s="1"/>
      <c r="I34" s="40"/>
      <c r="R34" s="53"/>
    </row>
    <row r="35" spans="1:18" ht="15.75" x14ac:dyDescent="0.25">
      <c r="A35" s="1">
        <v>45910</v>
      </c>
      <c r="B35" s="40" t="s">
        <v>143</v>
      </c>
      <c r="C35" s="49"/>
      <c r="D35" s="50">
        <v>4312</v>
      </c>
      <c r="E35" s="50"/>
      <c r="F35" s="49"/>
      <c r="H35" s="1"/>
      <c r="I35" s="40"/>
      <c r="R35" s="53"/>
    </row>
    <row r="36" spans="1:18" ht="15.75" x14ac:dyDescent="0.25">
      <c r="A36" s="1">
        <v>45911</v>
      </c>
      <c r="B36" s="40" t="s">
        <v>142</v>
      </c>
      <c r="C36" s="49">
        <f>13650+9230</f>
        <v>22880</v>
      </c>
      <c r="D36" s="50">
        <v>12936</v>
      </c>
      <c r="E36" s="50"/>
      <c r="F36" s="49"/>
      <c r="H36" s="1"/>
      <c r="I36" s="40"/>
      <c r="R36" s="53"/>
    </row>
    <row r="37" spans="1:18" ht="15.75" x14ac:dyDescent="0.25">
      <c r="A37" s="1">
        <v>45918</v>
      </c>
      <c r="B37" s="40" t="s">
        <v>141</v>
      </c>
      <c r="C37" s="49">
        <v>13650</v>
      </c>
      <c r="D37" s="50"/>
      <c r="E37" s="50"/>
      <c r="F37" s="49"/>
      <c r="H37" s="1"/>
      <c r="I37" s="40"/>
      <c r="R37" s="53"/>
    </row>
    <row r="38" spans="1:18" ht="15.75" x14ac:dyDescent="0.25">
      <c r="A38" s="1">
        <v>45924</v>
      </c>
      <c r="B38" s="40" t="s">
        <v>140</v>
      </c>
      <c r="C38" s="49">
        <f>13520</f>
        <v>13520</v>
      </c>
      <c r="D38" s="50">
        <v>8624</v>
      </c>
      <c r="E38" s="50"/>
      <c r="F38" s="49"/>
      <c r="H38" s="1"/>
      <c r="I38" s="40"/>
      <c r="R38" s="53"/>
    </row>
    <row r="39" spans="1:18" ht="15.75" x14ac:dyDescent="0.25">
      <c r="A39" s="1">
        <v>45931</v>
      </c>
      <c r="B39" s="40" t="s">
        <v>139</v>
      </c>
      <c r="C39" s="49">
        <f>13650+18200</f>
        <v>31850</v>
      </c>
      <c r="D39" s="50"/>
      <c r="E39" s="50"/>
      <c r="F39" s="49"/>
      <c r="H39" s="1"/>
      <c r="I39" s="40"/>
      <c r="R39" s="53"/>
    </row>
    <row r="40" spans="1:18" ht="15.75" x14ac:dyDescent="0.25">
      <c r="A40" s="1">
        <v>45933</v>
      </c>
      <c r="B40" s="40" t="s">
        <v>138</v>
      </c>
      <c r="C40" s="49"/>
      <c r="D40" s="50">
        <v>8624</v>
      </c>
      <c r="E40" s="50"/>
      <c r="F40" s="49"/>
      <c r="H40" s="1"/>
      <c r="I40" s="40"/>
      <c r="R40" s="53"/>
    </row>
    <row r="41" spans="1:18" ht="15.75" x14ac:dyDescent="0.25">
      <c r="A41" s="1">
        <v>45939</v>
      </c>
      <c r="B41" s="40" t="s">
        <v>136</v>
      </c>
      <c r="C41" s="49">
        <f>18200+9100</f>
        <v>27300</v>
      </c>
      <c r="D41" s="50"/>
      <c r="E41" s="50"/>
      <c r="F41" s="49"/>
      <c r="H41" s="1"/>
      <c r="I41" s="40"/>
      <c r="R41" s="53"/>
    </row>
    <row r="42" spans="1:18" ht="15.75" x14ac:dyDescent="0.25">
      <c r="A42" s="1">
        <v>45939</v>
      </c>
      <c r="B42" s="40" t="s">
        <v>137</v>
      </c>
      <c r="C42" s="49"/>
      <c r="D42" s="50">
        <v>4312</v>
      </c>
      <c r="E42" s="50"/>
      <c r="F42" s="49"/>
      <c r="H42" s="1"/>
      <c r="I42" s="40"/>
      <c r="R42" s="53"/>
    </row>
    <row r="43" spans="1:18" ht="15.75" x14ac:dyDescent="0.25">
      <c r="A43" s="1">
        <v>45945</v>
      </c>
      <c r="B43" s="40" t="s">
        <v>135</v>
      </c>
      <c r="C43" s="54">
        <v>13390</v>
      </c>
      <c r="D43" s="55">
        <v>8624</v>
      </c>
      <c r="F43" s="55"/>
      <c r="G43" s="54"/>
      <c r="H43" s="1"/>
      <c r="I43" s="40"/>
      <c r="R43" s="53"/>
    </row>
    <row r="44" spans="1:18" ht="15.75" x14ac:dyDescent="0.25">
      <c r="A44" s="1">
        <v>45951</v>
      </c>
      <c r="B44" s="40" t="s">
        <v>132</v>
      </c>
      <c r="C44" s="54">
        <v>18200</v>
      </c>
      <c r="D44" s="55"/>
      <c r="F44" s="56"/>
      <c r="G44" s="54"/>
      <c r="H44" s="1"/>
      <c r="I44" s="40"/>
      <c r="R44" s="53"/>
    </row>
    <row r="45" spans="1:18" ht="15.75" x14ac:dyDescent="0.25">
      <c r="A45" s="1">
        <v>45951</v>
      </c>
      <c r="B45" s="40" t="s">
        <v>133</v>
      </c>
      <c r="C45" s="54">
        <f>10454+13650</f>
        <v>24104</v>
      </c>
      <c r="D45" s="55"/>
      <c r="E45" s="55"/>
      <c r="F45" s="54"/>
      <c r="H45" s="1"/>
      <c r="I45" s="40"/>
      <c r="R45" s="53"/>
    </row>
    <row r="46" spans="1:18" ht="15.75" x14ac:dyDescent="0.25">
      <c r="A46" s="1">
        <v>45951</v>
      </c>
      <c r="B46" s="40" t="s">
        <v>134</v>
      </c>
      <c r="C46" s="54">
        <v>3196</v>
      </c>
      <c r="D46" s="55"/>
      <c r="E46" s="55"/>
      <c r="F46" s="54"/>
      <c r="H46" s="1"/>
      <c r="I46" s="40"/>
      <c r="R46" s="53"/>
    </row>
    <row r="47" spans="1:18" ht="15.75" x14ac:dyDescent="0.25">
      <c r="A47" s="1">
        <v>45957</v>
      </c>
      <c r="B47" s="40" t="s">
        <v>131</v>
      </c>
      <c r="C47" s="54"/>
      <c r="D47" s="55">
        <v>8624</v>
      </c>
      <c r="E47" s="55"/>
      <c r="F47" s="54"/>
      <c r="H47" s="1"/>
      <c r="I47" s="40"/>
      <c r="R47" s="53"/>
    </row>
    <row r="48" spans="1:18" ht="15.75" x14ac:dyDescent="0.25">
      <c r="A48" s="1">
        <v>45960</v>
      </c>
      <c r="B48" s="40" t="s">
        <v>130</v>
      </c>
      <c r="C48" s="54">
        <f>13650+13650</f>
        <v>27300</v>
      </c>
      <c r="D48" s="55">
        <v>12936</v>
      </c>
      <c r="E48" s="55"/>
      <c r="F48" s="54"/>
      <c r="H48" s="1"/>
      <c r="I48" s="40"/>
      <c r="R48" s="53"/>
    </row>
    <row r="49" spans="1:18" ht="15.75" x14ac:dyDescent="0.25">
      <c r="A49" s="1">
        <v>45966</v>
      </c>
      <c r="B49" s="40" t="s">
        <v>129</v>
      </c>
      <c r="C49" s="54">
        <f>13650+13650+13650</f>
        <v>40950</v>
      </c>
      <c r="D49" s="55">
        <v>8624</v>
      </c>
      <c r="E49" s="55"/>
      <c r="F49" s="54"/>
      <c r="H49" s="1"/>
      <c r="I49" s="40"/>
      <c r="R49" s="53"/>
    </row>
    <row r="50" spans="1:18" ht="15.75" x14ac:dyDescent="0.25">
      <c r="A50" s="1">
        <v>45974</v>
      </c>
      <c r="B50" s="40" t="s">
        <v>128</v>
      </c>
      <c r="C50" s="54">
        <f>18200+9100</f>
        <v>27300</v>
      </c>
      <c r="D50" s="55">
        <v>8624</v>
      </c>
      <c r="E50" s="55"/>
      <c r="F50" s="54"/>
      <c r="H50" s="1"/>
      <c r="I50" s="40"/>
      <c r="R50" s="53"/>
    </row>
    <row r="51" spans="1:18" ht="15.75" x14ac:dyDescent="0.25">
      <c r="A51" s="1">
        <v>45988</v>
      </c>
      <c r="B51" s="40" t="s">
        <v>127</v>
      </c>
      <c r="C51" s="54">
        <f>22750+9100</f>
        <v>31850</v>
      </c>
      <c r="D51" s="55">
        <v>8624</v>
      </c>
      <c r="E51" s="55"/>
      <c r="F51" s="54"/>
      <c r="H51" s="1"/>
      <c r="I51" s="40"/>
      <c r="R51" s="53"/>
    </row>
    <row r="52" spans="1:18" ht="15.75" x14ac:dyDescent="0.25">
      <c r="A52" s="1">
        <v>45994</v>
      </c>
      <c r="B52" s="40" t="s">
        <v>126</v>
      </c>
      <c r="C52" s="54">
        <v>22750</v>
      </c>
      <c r="D52" s="55">
        <v>8624</v>
      </c>
      <c r="E52" s="55">
        <v>6480</v>
      </c>
      <c r="F52" s="54"/>
      <c r="H52" s="1"/>
      <c r="I52" s="40"/>
      <c r="R52" s="53"/>
    </row>
    <row r="53" spans="1:18" ht="15.75" x14ac:dyDescent="0.25">
      <c r="A53" s="1">
        <v>46001</v>
      </c>
      <c r="B53" s="40" t="s">
        <v>125</v>
      </c>
      <c r="C53" s="54">
        <f>18200+13650</f>
        <v>31850</v>
      </c>
      <c r="D53" s="55"/>
      <c r="E53" s="55"/>
      <c r="F53" s="54"/>
      <c r="H53" s="1"/>
      <c r="I53" s="40"/>
      <c r="R53" s="53"/>
    </row>
    <row r="54" spans="1:18" ht="15.75" x14ac:dyDescent="0.25">
      <c r="A54" s="1">
        <v>46007</v>
      </c>
      <c r="B54" s="40" t="s">
        <v>124</v>
      </c>
      <c r="C54" s="54">
        <f>13650+18200+9100</f>
        <v>40950</v>
      </c>
      <c r="D54" s="55">
        <v>8624</v>
      </c>
      <c r="E54" s="55"/>
      <c r="F54" s="54"/>
      <c r="H54" s="1"/>
      <c r="I54" s="40"/>
      <c r="R54" s="53"/>
    </row>
    <row r="55" spans="1:18" ht="15.75" x14ac:dyDescent="0.25">
      <c r="A55" s="1">
        <v>46015</v>
      </c>
      <c r="B55" s="40" t="s">
        <v>123</v>
      </c>
      <c r="C55" s="54">
        <f>18200+18200</f>
        <v>36400</v>
      </c>
      <c r="D55" s="55"/>
      <c r="E55" s="55"/>
      <c r="F55" s="54"/>
      <c r="H55" s="1"/>
      <c r="I55" s="40"/>
      <c r="R55" s="53"/>
    </row>
    <row r="56" spans="1:18" ht="15.75" x14ac:dyDescent="0.25">
      <c r="A56" s="1">
        <v>46020</v>
      </c>
      <c r="B56" s="40" t="s">
        <v>121</v>
      </c>
      <c r="C56" s="54">
        <f>18200+18200</f>
        <v>36400</v>
      </c>
      <c r="D56" s="55"/>
      <c r="E56" s="55"/>
      <c r="F56" s="54"/>
      <c r="H56" s="1"/>
      <c r="I56" s="40"/>
      <c r="J56" s="165"/>
      <c r="R56" s="53"/>
    </row>
    <row r="57" spans="1:18" ht="15.75" x14ac:dyDescent="0.25">
      <c r="C57" s="49"/>
      <c r="D57" s="50"/>
      <c r="E57" s="50"/>
      <c r="F57" s="49"/>
      <c r="H57" s="1"/>
      <c r="I57" s="40"/>
      <c r="J57" s="164"/>
      <c r="R57" s="53"/>
    </row>
    <row r="58" spans="1:18" ht="15.75" x14ac:dyDescent="0.25">
      <c r="A58" s="1"/>
      <c r="C58" s="49"/>
      <c r="D58" s="50"/>
      <c r="E58" s="50"/>
      <c r="F58" s="49"/>
      <c r="H58" s="1"/>
      <c r="I58" s="40"/>
      <c r="J58" s="164"/>
      <c r="R58" s="53"/>
    </row>
    <row r="59" spans="1:18" ht="15.75" x14ac:dyDescent="0.25">
      <c r="A59" s="1"/>
      <c r="C59" s="49"/>
      <c r="D59" s="50"/>
      <c r="E59" s="50"/>
      <c r="F59" s="49"/>
      <c r="H59" s="1"/>
      <c r="I59" s="40"/>
      <c r="J59" s="165"/>
      <c r="R59" s="53"/>
    </row>
    <row r="60" spans="1:18" ht="15.75" x14ac:dyDescent="0.25">
      <c r="A60" s="1"/>
      <c r="C60" s="49"/>
      <c r="D60" s="50"/>
      <c r="E60" s="50"/>
      <c r="F60" s="49"/>
      <c r="H60" s="1"/>
      <c r="I60" s="40"/>
      <c r="J60" s="164"/>
      <c r="R60" s="53"/>
    </row>
    <row r="61" spans="1:18" ht="15.75" x14ac:dyDescent="0.25">
      <c r="A61" s="1"/>
      <c r="C61" s="49"/>
      <c r="D61" s="50"/>
      <c r="E61" s="50"/>
      <c r="F61" s="49"/>
      <c r="H61" s="1"/>
      <c r="I61" s="40"/>
      <c r="J61" s="165"/>
      <c r="R61" s="53"/>
    </row>
    <row r="62" spans="1:18" ht="15.75" x14ac:dyDescent="0.25">
      <c r="C62" s="49"/>
      <c r="D62" s="50"/>
      <c r="E62" s="50"/>
      <c r="F62" s="49"/>
      <c r="H62" s="1"/>
      <c r="I62" s="40"/>
      <c r="R62" s="53"/>
    </row>
    <row r="63" spans="1:18" ht="15.75" x14ac:dyDescent="0.25">
      <c r="C63" s="49"/>
      <c r="D63" s="50"/>
      <c r="E63" s="50"/>
      <c r="F63" s="49"/>
      <c r="H63" s="1"/>
      <c r="I63" s="40"/>
      <c r="R63" s="53"/>
    </row>
    <row r="64" spans="1:18" ht="15.75" x14ac:dyDescent="0.25">
      <c r="C64" s="49"/>
      <c r="D64" s="50"/>
      <c r="E64" s="50"/>
      <c r="F64" s="49"/>
      <c r="H64" s="1"/>
      <c r="I64" s="40"/>
      <c r="R64" s="53"/>
    </row>
    <row r="65" spans="2:18" ht="15.75" x14ac:dyDescent="0.25">
      <c r="H65" s="1"/>
      <c r="I65" s="40"/>
      <c r="R65" s="53"/>
    </row>
    <row r="66" spans="2:18" ht="15.75" x14ac:dyDescent="0.25">
      <c r="C66" s="41">
        <f>SUM(C3:C65)</f>
        <v>1097734</v>
      </c>
      <c r="D66" s="41">
        <f>SUM(D3:D65)</f>
        <v>294280</v>
      </c>
      <c r="E66" s="41">
        <f>SUM(E3:E65)</f>
        <v>30780</v>
      </c>
      <c r="F66" s="12"/>
      <c r="H66" s="1"/>
      <c r="I66" s="40"/>
      <c r="R66" s="53"/>
    </row>
    <row r="67" spans="2:18" ht="15.75" x14ac:dyDescent="0.25">
      <c r="B67" s="25" t="s">
        <v>21</v>
      </c>
      <c r="C67" s="21">
        <f>C66*C70</f>
        <v>49398.03</v>
      </c>
      <c r="D67" s="21">
        <f>D66*C71</f>
        <v>19716.760000000002</v>
      </c>
      <c r="E67" s="36">
        <f>E66*C72</f>
        <v>1816.02</v>
      </c>
      <c r="H67" s="1"/>
      <c r="I67" s="40"/>
      <c r="R67" s="53"/>
    </row>
    <row r="68" spans="2:18" ht="15.75" x14ac:dyDescent="0.25">
      <c r="E68" s="45">
        <f>SUM(C67:E67)</f>
        <v>70930.810000000012</v>
      </c>
      <c r="H68" s="1"/>
      <c r="I68" s="40"/>
      <c r="R68" s="53"/>
    </row>
    <row r="69" spans="2:18" ht="15.75" x14ac:dyDescent="0.25">
      <c r="B69" s="19" t="s">
        <v>18</v>
      </c>
      <c r="H69" s="1"/>
      <c r="I69" s="40"/>
      <c r="R69" s="53"/>
    </row>
    <row r="70" spans="2:18" ht="15.75" x14ac:dyDescent="0.25">
      <c r="B70" s="19" t="s">
        <v>19</v>
      </c>
      <c r="C70">
        <v>4.4999999999999998E-2</v>
      </c>
      <c r="D70" t="s">
        <v>26</v>
      </c>
      <c r="H70" s="1"/>
      <c r="I70" s="40"/>
      <c r="R70" s="53"/>
    </row>
    <row r="71" spans="2:18" ht="15.75" x14ac:dyDescent="0.25">
      <c r="B71" s="19" t="s">
        <v>20</v>
      </c>
      <c r="C71">
        <v>6.7000000000000004E-2</v>
      </c>
      <c r="D71" t="s">
        <v>26</v>
      </c>
      <c r="H71" s="1"/>
      <c r="I71" s="40"/>
      <c r="R71" s="53"/>
    </row>
    <row r="72" spans="2:18" ht="15.75" x14ac:dyDescent="0.25">
      <c r="B72" s="19" t="s">
        <v>22</v>
      </c>
      <c r="C72">
        <v>5.8999999999999997E-2</v>
      </c>
      <c r="D72" t="s">
        <v>26</v>
      </c>
      <c r="H72" s="1"/>
      <c r="I72" s="40"/>
      <c r="R72" s="53"/>
    </row>
    <row r="73" spans="2:18" ht="15.75" x14ac:dyDescent="0.25">
      <c r="H73" s="1"/>
      <c r="I73" s="40"/>
      <c r="R73" s="53"/>
    </row>
    <row r="74" spans="2:18" ht="15.75" x14ac:dyDescent="0.25">
      <c r="H74" s="1"/>
      <c r="I74" s="40"/>
      <c r="R74" s="53"/>
    </row>
    <row r="75" spans="2:18" ht="15.75" x14ac:dyDescent="0.25">
      <c r="C75" s="33" t="s">
        <v>15</v>
      </c>
      <c r="D75" s="46">
        <f>E68+J29</f>
        <v>89713.040000000008</v>
      </c>
      <c r="E75" s="12"/>
      <c r="H75" s="1"/>
      <c r="I75" s="40"/>
      <c r="R75" s="53"/>
    </row>
    <row r="76" spans="2:18" ht="15.75" x14ac:dyDescent="0.25">
      <c r="H76" s="1"/>
      <c r="I76" s="40"/>
      <c r="R76" s="53"/>
    </row>
    <row r="77" spans="2:18" ht="15.75" x14ac:dyDescent="0.25">
      <c r="H77" s="1"/>
      <c r="I77" s="40"/>
      <c r="R77" s="53"/>
    </row>
    <row r="78" spans="2:18" ht="15.75" x14ac:dyDescent="0.25">
      <c r="H78" s="1"/>
      <c r="I78" s="40"/>
      <c r="R78" s="53"/>
    </row>
    <row r="79" spans="2:18" ht="15.75" x14ac:dyDescent="0.25">
      <c r="H79" s="1"/>
      <c r="I79" s="40"/>
      <c r="R79" s="53"/>
    </row>
    <row r="80" spans="2:18" ht="15.75" x14ac:dyDescent="0.25">
      <c r="H80" s="1"/>
      <c r="I80" s="40"/>
      <c r="R80" s="53"/>
    </row>
    <row r="81" spans="8:18" ht="15.75" x14ac:dyDescent="0.25">
      <c r="H81" s="1"/>
      <c r="I81" s="40"/>
      <c r="R81" s="53"/>
    </row>
    <row r="82" spans="8:18" ht="15.75" x14ac:dyDescent="0.25">
      <c r="H82" s="1"/>
      <c r="I82" s="40"/>
      <c r="R82" s="53"/>
    </row>
    <row r="83" spans="8:18" ht="15.75" x14ac:dyDescent="0.25">
      <c r="H83" s="1"/>
      <c r="I83" s="40"/>
      <c r="R83" s="53"/>
    </row>
    <row r="84" spans="8:18" ht="15.75" x14ac:dyDescent="0.25">
      <c r="R84" s="53"/>
    </row>
    <row r="85" spans="8:18" ht="15.75" x14ac:dyDescent="0.25">
      <c r="R85" s="53"/>
    </row>
    <row r="86" spans="8:18" ht="15.75" x14ac:dyDescent="0.25">
      <c r="R86" s="53"/>
    </row>
    <row r="87" spans="8:18" ht="15.75" x14ac:dyDescent="0.25">
      <c r="R87" s="53"/>
    </row>
    <row r="88" spans="8:18" ht="15.75" x14ac:dyDescent="0.25">
      <c r="R88" s="53"/>
    </row>
    <row r="89" spans="8:18" ht="15.75" x14ac:dyDescent="0.25">
      <c r="R89" s="53"/>
    </row>
    <row r="90" spans="8:18" ht="15.75" x14ac:dyDescent="0.25">
      <c r="R90" s="53"/>
    </row>
    <row r="91" spans="8:18" ht="15.75" x14ac:dyDescent="0.25">
      <c r="R91" s="53"/>
    </row>
    <row r="92" spans="8:18" ht="15.75" x14ac:dyDescent="0.25">
      <c r="R92" s="53"/>
    </row>
    <row r="93" spans="8:18" ht="15.75" x14ac:dyDescent="0.25">
      <c r="R93" s="53"/>
    </row>
    <row r="94" spans="8:18" ht="15.75" x14ac:dyDescent="0.25">
      <c r="R94" s="53"/>
    </row>
    <row r="95" spans="8:18" ht="15.75" x14ac:dyDescent="0.25">
      <c r="R95" s="53"/>
    </row>
    <row r="96" spans="8:18" ht="15.75" x14ac:dyDescent="0.25">
      <c r="R96" s="53"/>
    </row>
    <row r="97" spans="18:18" ht="15.75" x14ac:dyDescent="0.25">
      <c r="R97" s="53"/>
    </row>
    <row r="98" spans="18:18" ht="15.75" x14ac:dyDescent="0.25">
      <c r="R98" s="53"/>
    </row>
    <row r="99" spans="18:18" ht="15.75" x14ac:dyDescent="0.25">
      <c r="R99" s="53"/>
    </row>
    <row r="100" spans="18:18" ht="15.75" x14ac:dyDescent="0.25">
      <c r="R100" s="53"/>
    </row>
    <row r="101" spans="18:18" ht="15.75" x14ac:dyDescent="0.25">
      <c r="R101" s="53"/>
    </row>
    <row r="102" spans="18:18" ht="15.75" x14ac:dyDescent="0.25">
      <c r="R102" s="53"/>
    </row>
    <row r="103" spans="18:18" ht="15.75" x14ac:dyDescent="0.25">
      <c r="R103" s="53"/>
    </row>
  </sheetData>
  <sortState xmlns:xlrd2="http://schemas.microsoft.com/office/spreadsheetml/2017/richdata2" ref="H3:I25">
    <sortCondition ref="H2:H25"/>
  </sortState>
  <mergeCells count="2">
    <mergeCell ref="B1:E1"/>
    <mergeCell ref="I1:J1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F3B7-08BE-48F9-9F3E-9CDECF9B2E4D}">
  <sheetPr>
    <tabColor theme="0" tint="-4.9989318521683403E-2"/>
  </sheetPr>
  <dimension ref="A1:Q28"/>
  <sheetViews>
    <sheetView tabSelected="1" zoomScale="80" zoomScaleNormal="80" workbookViewId="0">
      <pane ySplit="2" topLeftCell="A3" activePane="bottomLeft" state="frozen"/>
      <selection pane="bottomLeft" activeCell="M43" sqref="M43"/>
    </sheetView>
  </sheetViews>
  <sheetFormatPr defaultRowHeight="15" x14ac:dyDescent="0.25"/>
  <cols>
    <col min="1" max="1" width="22.140625" customWidth="1"/>
    <col min="2" max="2" width="14.7109375" customWidth="1"/>
    <col min="3" max="3" width="15.28515625" customWidth="1"/>
    <col min="4" max="4" width="13.85546875" customWidth="1"/>
    <col min="5" max="5" width="14.7109375" customWidth="1"/>
    <col min="6" max="6" width="15.140625" customWidth="1"/>
    <col min="7" max="7" width="22.7109375" bestFit="1" customWidth="1"/>
    <col min="8" max="8" width="14.5703125" customWidth="1"/>
    <col min="9" max="9" width="39.85546875" customWidth="1"/>
    <col min="10" max="10" width="19.85546875" bestFit="1" customWidth="1"/>
    <col min="11" max="11" width="12.5703125" customWidth="1"/>
    <col min="12" max="12" width="11.5703125" bestFit="1" customWidth="1"/>
    <col min="13" max="13" width="13.5703125" customWidth="1"/>
    <col min="14" max="14" width="15.28515625" customWidth="1"/>
    <col min="15" max="15" width="14.85546875" customWidth="1"/>
    <col min="16" max="16" width="19.140625" bestFit="1" customWidth="1"/>
    <col min="17" max="17" width="31" bestFit="1" customWidth="1"/>
    <col min="18" max="18" width="69.140625" bestFit="1" customWidth="1"/>
    <col min="31" max="31" width="22.85546875" customWidth="1"/>
    <col min="33" max="33" width="14" customWidth="1"/>
  </cols>
  <sheetData>
    <row r="1" spans="1:17" x14ac:dyDescent="0.25">
      <c r="J1" s="26"/>
    </row>
    <row r="2" spans="1:17" ht="19.5" x14ac:dyDescent="0.3">
      <c r="A2" s="170" t="s">
        <v>79</v>
      </c>
      <c r="B2" s="171"/>
      <c r="C2" s="171"/>
      <c r="D2" s="171"/>
      <c r="E2" s="171"/>
      <c r="F2" s="171"/>
      <c r="G2" s="171"/>
      <c r="H2" s="172"/>
      <c r="J2" s="37" t="s">
        <v>28</v>
      </c>
      <c r="K2" s="20" t="s">
        <v>2</v>
      </c>
      <c r="O2" s="20"/>
      <c r="P2" s="20"/>
    </row>
    <row r="3" spans="1:17" x14ac:dyDescent="0.25">
      <c r="A3" s="25" t="s">
        <v>3</v>
      </c>
      <c r="B3" s="25" t="s">
        <v>1</v>
      </c>
      <c r="C3" s="25" t="s">
        <v>76</v>
      </c>
      <c r="D3" s="25" t="s">
        <v>77</v>
      </c>
      <c r="E3" s="25" t="s">
        <v>14</v>
      </c>
      <c r="F3" s="25" t="s">
        <v>78</v>
      </c>
      <c r="G3" s="25" t="s">
        <v>27</v>
      </c>
      <c r="H3" s="3" t="s">
        <v>33</v>
      </c>
      <c r="I3" s="10"/>
      <c r="J3" s="67" t="s">
        <v>35</v>
      </c>
      <c r="K3" s="25"/>
      <c r="L3" s="25" t="s">
        <v>36</v>
      </c>
      <c r="N3" s="3" t="s">
        <v>1115</v>
      </c>
      <c r="O3" s="10"/>
      <c r="P3" s="10"/>
      <c r="Q3" s="3"/>
    </row>
    <row r="4" spans="1:17" x14ac:dyDescent="0.25">
      <c r="A4" s="19" t="s">
        <v>190</v>
      </c>
      <c r="B4" s="21">
        <v>1280</v>
      </c>
      <c r="C4" s="21"/>
      <c r="D4" s="21"/>
      <c r="E4" s="21"/>
      <c r="F4" s="21"/>
      <c r="G4" s="21"/>
      <c r="H4" s="21"/>
      <c r="I4" s="21"/>
      <c r="J4" s="66" t="s">
        <v>201</v>
      </c>
      <c r="L4" s="13">
        <v>21280</v>
      </c>
      <c r="M4" s="1">
        <v>45688</v>
      </c>
      <c r="N4" s="3">
        <v>30</v>
      </c>
    </row>
    <row r="5" spans="1:17" x14ac:dyDescent="0.25">
      <c r="A5" s="19" t="s">
        <v>189</v>
      </c>
      <c r="B5" s="21">
        <v>1420</v>
      </c>
      <c r="C5" s="21">
        <v>1500</v>
      </c>
      <c r="D5" s="21"/>
      <c r="E5" s="21">
        <v>3360</v>
      </c>
      <c r="F5" s="21"/>
      <c r="G5" s="21"/>
      <c r="H5" s="21"/>
      <c r="I5" s="21"/>
      <c r="J5" s="191" t="s">
        <v>200</v>
      </c>
      <c r="K5" s="192"/>
      <c r="L5" s="193">
        <v>18960</v>
      </c>
      <c r="M5" s="194">
        <v>45716</v>
      </c>
      <c r="N5" s="122">
        <v>10</v>
      </c>
    </row>
    <row r="6" spans="1:17" x14ac:dyDescent="0.25">
      <c r="A6" s="19" t="s">
        <v>188</v>
      </c>
      <c r="B6" s="21">
        <v>1250</v>
      </c>
      <c r="C6" s="21"/>
      <c r="D6" s="21"/>
      <c r="E6" s="21"/>
      <c r="F6" s="21"/>
      <c r="G6" s="21"/>
      <c r="H6" s="21"/>
      <c r="I6" s="21"/>
      <c r="J6" s="191" t="s">
        <v>199</v>
      </c>
      <c r="K6" s="192"/>
      <c r="L6" s="193">
        <v>21520</v>
      </c>
      <c r="M6" s="194">
        <v>45747</v>
      </c>
      <c r="N6" s="122">
        <v>10</v>
      </c>
    </row>
    <row r="7" spans="1:17" x14ac:dyDescent="0.25">
      <c r="A7" s="19" t="s">
        <v>187</v>
      </c>
      <c r="B7" s="21">
        <v>1100</v>
      </c>
      <c r="C7" s="21"/>
      <c r="D7" s="21"/>
      <c r="E7" s="21"/>
      <c r="F7" s="21"/>
      <c r="G7" s="21"/>
      <c r="H7" s="21"/>
      <c r="I7" s="21"/>
      <c r="J7" s="66" t="s">
        <v>198</v>
      </c>
      <c r="L7" s="13">
        <v>7180</v>
      </c>
      <c r="M7" s="1">
        <v>45838</v>
      </c>
      <c r="N7" s="3">
        <v>30</v>
      </c>
    </row>
    <row r="8" spans="1:17" x14ac:dyDescent="0.25">
      <c r="A8" s="19" t="s">
        <v>186</v>
      </c>
      <c r="B8" s="21">
        <v>990</v>
      </c>
      <c r="C8" s="21">
        <v>1240</v>
      </c>
      <c r="D8" s="21"/>
      <c r="E8" s="21">
        <v>1540</v>
      </c>
      <c r="F8" s="21"/>
      <c r="G8" s="21"/>
      <c r="H8" s="21"/>
      <c r="I8" s="113"/>
      <c r="J8" s="195" t="s">
        <v>197</v>
      </c>
      <c r="K8" s="192"/>
      <c r="L8" s="193">
        <v>17300</v>
      </c>
      <c r="M8" s="194">
        <v>45900</v>
      </c>
      <c r="N8" s="122">
        <v>10</v>
      </c>
    </row>
    <row r="9" spans="1:17" x14ac:dyDescent="0.25">
      <c r="A9" s="19" t="s">
        <v>185</v>
      </c>
      <c r="B9" s="21">
        <v>5360</v>
      </c>
      <c r="C9" s="21"/>
      <c r="D9" s="21"/>
      <c r="E9" s="21"/>
      <c r="F9" s="21"/>
      <c r="G9" s="21"/>
      <c r="H9" s="21"/>
      <c r="I9" s="113"/>
      <c r="J9" s="195" t="s">
        <v>196</v>
      </c>
      <c r="K9" s="192"/>
      <c r="L9" s="193">
        <v>21060</v>
      </c>
      <c r="M9" s="194">
        <v>45961</v>
      </c>
      <c r="N9" s="122">
        <v>10</v>
      </c>
    </row>
    <row r="10" spans="1:17" x14ac:dyDescent="0.25">
      <c r="A10" s="19" t="s">
        <v>184</v>
      </c>
      <c r="B10" s="21">
        <v>4880</v>
      </c>
      <c r="C10" s="21"/>
      <c r="D10" s="21"/>
      <c r="E10" s="21"/>
      <c r="F10" s="21"/>
      <c r="G10" s="21"/>
      <c r="H10" s="21"/>
      <c r="I10" s="113"/>
      <c r="J10" s="195" t="s">
        <v>193</v>
      </c>
      <c r="K10" s="192"/>
      <c r="L10" s="193">
        <v>10640</v>
      </c>
      <c r="M10" s="194">
        <v>45991</v>
      </c>
      <c r="N10" s="122">
        <v>10</v>
      </c>
    </row>
    <row r="11" spans="1:17" x14ac:dyDescent="0.25">
      <c r="A11" s="68" t="s">
        <v>195</v>
      </c>
      <c r="B11" s="69">
        <v>940</v>
      </c>
      <c r="C11" s="69"/>
      <c r="D11" s="69"/>
      <c r="E11" s="69"/>
      <c r="F11" s="69"/>
      <c r="G11" s="69"/>
      <c r="H11" s="69">
        <v>21060</v>
      </c>
      <c r="I11" s="113" t="s">
        <v>214</v>
      </c>
      <c r="J11" s="195" t="s">
        <v>192</v>
      </c>
      <c r="K11" s="192"/>
      <c r="L11" s="196">
        <v>19680</v>
      </c>
      <c r="M11" s="194">
        <v>46022</v>
      </c>
      <c r="N11" s="122">
        <v>10</v>
      </c>
    </row>
    <row r="12" spans="1:17" x14ac:dyDescent="0.25">
      <c r="A12" s="68" t="s">
        <v>194</v>
      </c>
      <c r="B12" s="69">
        <v>1550</v>
      </c>
      <c r="C12" s="69">
        <v>1140</v>
      </c>
      <c r="D12" s="69"/>
      <c r="E12" s="69"/>
      <c r="F12" s="69"/>
      <c r="G12" s="69"/>
      <c r="H12" s="69">
        <v>10640</v>
      </c>
      <c r="I12" s="113" t="s">
        <v>215</v>
      </c>
      <c r="L12" s="124">
        <f>SUM(L5:L11)</f>
        <v>116340</v>
      </c>
    </row>
    <row r="13" spans="1:17" x14ac:dyDescent="0.25">
      <c r="A13" s="68" t="s">
        <v>191</v>
      </c>
      <c r="B13" s="69">
        <v>1360</v>
      </c>
      <c r="C13" s="69">
        <v>3240</v>
      </c>
      <c r="D13" s="69"/>
      <c r="E13" s="69"/>
      <c r="F13" s="69"/>
      <c r="G13" s="69">
        <v>4440</v>
      </c>
      <c r="H13" s="69">
        <v>19680</v>
      </c>
      <c r="I13" s="113"/>
      <c r="J13" s="19"/>
    </row>
    <row r="14" spans="1:17" x14ac:dyDescent="0.25">
      <c r="A14" s="19"/>
      <c r="B14" s="36"/>
      <c r="C14" s="36"/>
      <c r="D14" s="36"/>
      <c r="E14" s="36"/>
      <c r="F14" s="36"/>
      <c r="G14" s="36"/>
      <c r="H14" s="4"/>
      <c r="I14" s="113"/>
      <c r="J14" s="19"/>
    </row>
    <row r="15" spans="1:17" x14ac:dyDescent="0.25">
      <c r="A15" s="19"/>
      <c r="B15" s="129">
        <f t="shared" ref="B15:H15" si="0">SUM(B4:B14)</f>
        <v>20130</v>
      </c>
      <c r="C15" s="129">
        <f t="shared" si="0"/>
        <v>7120</v>
      </c>
      <c r="D15" s="129">
        <f t="shared" si="0"/>
        <v>0</v>
      </c>
      <c r="E15" s="129">
        <f t="shared" si="0"/>
        <v>4900</v>
      </c>
      <c r="F15" s="129">
        <f t="shared" si="0"/>
        <v>0</v>
      </c>
      <c r="G15" s="129">
        <f t="shared" si="0"/>
        <v>4440</v>
      </c>
      <c r="H15" s="129">
        <f t="shared" si="0"/>
        <v>51380</v>
      </c>
      <c r="I15" s="113"/>
    </row>
    <row r="16" spans="1:17" x14ac:dyDescent="0.25">
      <c r="A16" s="19"/>
      <c r="I16" s="113"/>
    </row>
    <row r="17" spans="7:12" x14ac:dyDescent="0.25">
      <c r="I17" s="113"/>
    </row>
    <row r="18" spans="7:12" x14ac:dyDescent="0.25">
      <c r="H18" s="4"/>
      <c r="I18" s="114"/>
      <c r="L18" s="197">
        <f>L5+L6+L8+L9+L11+L10</f>
        <v>109160</v>
      </c>
    </row>
    <row r="19" spans="7:12" x14ac:dyDescent="0.25">
      <c r="G19" s="25" t="s">
        <v>36</v>
      </c>
      <c r="H19" s="130">
        <f>SUM(B15:G15)</f>
        <v>36590</v>
      </c>
      <c r="I19" s="114" t="s">
        <v>216</v>
      </c>
    </row>
    <row r="20" spans="7:12" x14ac:dyDescent="0.25">
      <c r="H20" s="10"/>
      <c r="I20" s="114"/>
    </row>
    <row r="21" spans="7:12" x14ac:dyDescent="0.25">
      <c r="H21" s="10"/>
      <c r="I21" s="114"/>
    </row>
    <row r="22" spans="7:12" x14ac:dyDescent="0.25">
      <c r="G22" s="25" t="s">
        <v>36</v>
      </c>
      <c r="H22" s="130">
        <v>51380</v>
      </c>
      <c r="I22" s="114" t="s">
        <v>33</v>
      </c>
    </row>
    <row r="23" spans="7:12" x14ac:dyDescent="0.25">
      <c r="G23" s="25" t="s">
        <v>36</v>
      </c>
      <c r="H23" s="130">
        <f>L18</f>
        <v>109160</v>
      </c>
      <c r="I23" s="114" t="s">
        <v>1116</v>
      </c>
    </row>
    <row r="24" spans="7:12" x14ac:dyDescent="0.25">
      <c r="I24" s="114"/>
    </row>
    <row r="25" spans="7:12" x14ac:dyDescent="0.25">
      <c r="I25" s="17"/>
      <c r="J25" s="26"/>
    </row>
    <row r="26" spans="7:12" x14ac:dyDescent="0.25">
      <c r="I26" s="17"/>
      <c r="J26" s="26"/>
    </row>
    <row r="27" spans="7:12" x14ac:dyDescent="0.25">
      <c r="J27" s="26"/>
    </row>
    <row r="28" spans="7:12" x14ac:dyDescent="0.25">
      <c r="J28" s="26"/>
    </row>
  </sheetData>
  <mergeCells count="1">
    <mergeCell ref="A2:H2"/>
  </mergeCells>
  <phoneticPr fontId="9" type="noConversion"/>
  <pageMargins left="0.7" right="0.7" top="0.75" bottom="0.75" header="0.3" footer="0.3"/>
  <pageSetup paperSize="9" scale="54" orientation="portrait" r:id="rId1"/>
  <colBreaks count="1" manualBreakCount="1">
    <brk id="9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D198-55B0-4A87-8389-FF333E9E1DF3}">
  <sheetPr>
    <tabColor theme="0" tint="-4.9989318521683403E-2"/>
  </sheetPr>
  <dimension ref="A1:AH36"/>
  <sheetViews>
    <sheetView zoomScale="80" zoomScaleNormal="80" workbookViewId="0">
      <selection activeCell="H48" sqref="H48"/>
    </sheetView>
  </sheetViews>
  <sheetFormatPr defaultRowHeight="15" x14ac:dyDescent="0.25"/>
  <cols>
    <col min="1" max="1" width="17.42578125" customWidth="1"/>
    <col min="2" max="2" width="28.7109375" customWidth="1"/>
    <col min="3" max="3" width="18.7109375" customWidth="1"/>
    <col min="4" max="4" width="15.140625" bestFit="1" customWidth="1"/>
    <col min="5" max="5" width="20.28515625" customWidth="1"/>
    <col min="6" max="6" width="15.42578125" customWidth="1"/>
    <col min="7" max="7" width="10.42578125" customWidth="1"/>
    <col min="8" max="8" width="30" customWidth="1"/>
    <col min="9" max="9" width="33.140625" customWidth="1"/>
    <col min="10" max="10" width="19.42578125" customWidth="1"/>
    <col min="11" max="11" width="17.7109375" customWidth="1"/>
    <col min="12" max="12" width="14.5703125" customWidth="1"/>
    <col min="13" max="13" width="15.140625" customWidth="1"/>
    <col min="14" max="14" width="14.7109375" customWidth="1"/>
    <col min="15" max="15" width="12.42578125" customWidth="1"/>
    <col min="16" max="16" width="12.7109375" customWidth="1"/>
    <col min="17" max="17" width="14.140625" customWidth="1"/>
    <col min="18" max="18" width="15.28515625" customWidth="1"/>
    <col min="20" max="20" width="14.7109375" customWidth="1"/>
  </cols>
  <sheetData>
    <row r="1" spans="1:34" ht="19.5" x14ac:dyDescent="0.3">
      <c r="A1" s="178" t="s">
        <v>248</v>
      </c>
      <c r="B1" s="178"/>
      <c r="C1" s="178"/>
      <c r="D1" s="178"/>
      <c r="E1" s="178"/>
      <c r="F1" s="178"/>
      <c r="G1" s="179"/>
      <c r="H1" s="177" t="s">
        <v>247</v>
      </c>
      <c r="I1" s="177"/>
      <c r="J1" s="177"/>
      <c r="K1" s="26"/>
      <c r="T1" s="74"/>
    </row>
    <row r="2" spans="1:34" ht="15.75" x14ac:dyDescent="0.25">
      <c r="G2" s="70"/>
      <c r="H2" s="82"/>
      <c r="I2" s="83"/>
      <c r="J2" s="22"/>
      <c r="K2" s="26"/>
      <c r="M2" s="24"/>
      <c r="O2" s="19" t="s">
        <v>298</v>
      </c>
      <c r="P2" s="99"/>
      <c r="Q2" s="98" t="s">
        <v>6</v>
      </c>
      <c r="T2" s="74"/>
    </row>
    <row r="3" spans="1:34" ht="33.75" customHeight="1" x14ac:dyDescent="0.25">
      <c r="B3" s="81" t="s">
        <v>242</v>
      </c>
      <c r="C3" s="24"/>
      <c r="E3" s="81" t="s">
        <v>240</v>
      </c>
      <c r="F3" s="81" t="s">
        <v>241</v>
      </c>
      <c r="G3" s="70"/>
      <c r="I3" s="81" t="s">
        <v>242</v>
      </c>
      <c r="J3" s="22"/>
      <c r="K3" s="26"/>
      <c r="M3" s="24"/>
      <c r="T3" s="74"/>
    </row>
    <row r="4" spans="1:34" ht="15.75" x14ac:dyDescent="0.25">
      <c r="A4" s="24" t="s">
        <v>3</v>
      </c>
      <c r="B4" s="71" t="s">
        <v>52</v>
      </c>
      <c r="C4" s="24"/>
      <c r="D4" s="24" t="s">
        <v>3</v>
      </c>
      <c r="E4" s="72" t="s">
        <v>50</v>
      </c>
      <c r="F4" s="73" t="s">
        <v>51</v>
      </c>
      <c r="G4" s="70"/>
      <c r="H4" s="24" t="s">
        <v>3</v>
      </c>
      <c r="I4" s="71" t="s">
        <v>52</v>
      </c>
      <c r="J4" s="22"/>
      <c r="K4" s="175" t="s">
        <v>31</v>
      </c>
      <c r="L4" s="174"/>
      <c r="M4" s="174"/>
      <c r="N4" s="174"/>
      <c r="O4" s="174"/>
      <c r="P4" s="174"/>
      <c r="Q4" s="174"/>
      <c r="R4" s="174"/>
      <c r="S4" s="174"/>
      <c r="T4" s="174"/>
      <c r="U4" s="180">
        <v>2025</v>
      </c>
      <c r="V4" s="180">
        <v>2025</v>
      </c>
      <c r="W4" s="180">
        <v>2025</v>
      </c>
      <c r="X4" s="180">
        <v>2025</v>
      </c>
      <c r="Y4" s="180">
        <v>2025</v>
      </c>
      <c r="Z4" s="180">
        <v>2025</v>
      </c>
      <c r="AA4" s="180">
        <v>2025</v>
      </c>
      <c r="AB4" s="180">
        <v>2025</v>
      </c>
      <c r="AC4" s="180">
        <v>2025</v>
      </c>
      <c r="AD4" s="180">
        <v>2025</v>
      </c>
      <c r="AE4" s="180">
        <v>2025</v>
      </c>
      <c r="AF4" s="180">
        <v>2025</v>
      </c>
      <c r="AG4" s="180">
        <v>2025</v>
      </c>
      <c r="AH4" s="173" t="s">
        <v>49</v>
      </c>
    </row>
    <row r="5" spans="1:34" ht="15.75" x14ac:dyDescent="0.25">
      <c r="A5" s="19" t="s">
        <v>238</v>
      </c>
      <c r="B5" s="74">
        <v>16885</v>
      </c>
      <c r="C5" s="24"/>
      <c r="D5" s="19" t="s">
        <v>239</v>
      </c>
      <c r="E5" s="6">
        <v>30748.2</v>
      </c>
      <c r="F5" s="6"/>
      <c r="G5" s="70"/>
      <c r="H5" s="19" t="s">
        <v>249</v>
      </c>
      <c r="I5" s="74">
        <v>16273</v>
      </c>
      <c r="J5" s="22"/>
      <c r="K5" s="175" t="s">
        <v>32</v>
      </c>
      <c r="L5" s="174"/>
      <c r="M5" s="174"/>
      <c r="N5" s="174"/>
      <c r="O5" s="174"/>
      <c r="P5" s="174"/>
      <c r="Q5" s="174"/>
      <c r="R5" s="174"/>
      <c r="S5" s="174"/>
      <c r="T5" s="174"/>
      <c r="U5" s="85" t="s">
        <v>37</v>
      </c>
      <c r="V5" s="85" t="s">
        <v>38</v>
      </c>
      <c r="W5" s="85" t="s">
        <v>39</v>
      </c>
      <c r="X5" s="85" t="s">
        <v>40</v>
      </c>
      <c r="Y5" s="85" t="s">
        <v>41</v>
      </c>
      <c r="Z5" s="85" t="s">
        <v>42</v>
      </c>
      <c r="AA5" s="85" t="s">
        <v>43</v>
      </c>
      <c r="AB5" s="85" t="s">
        <v>44</v>
      </c>
      <c r="AC5" s="85" t="s">
        <v>45</v>
      </c>
      <c r="AD5" s="85" t="s">
        <v>46</v>
      </c>
      <c r="AE5" s="85" t="s">
        <v>47</v>
      </c>
      <c r="AF5" s="85" t="s">
        <v>48</v>
      </c>
      <c r="AG5" s="86" t="s">
        <v>49</v>
      </c>
      <c r="AH5" s="174"/>
    </row>
    <row r="6" spans="1:34" ht="15.75" x14ac:dyDescent="0.25">
      <c r="A6" s="19" t="s">
        <v>235</v>
      </c>
      <c r="B6" s="74">
        <v>16273</v>
      </c>
      <c r="C6" s="24"/>
      <c r="D6" s="19" t="s">
        <v>237</v>
      </c>
      <c r="E6" s="6">
        <v>5271.33</v>
      </c>
      <c r="F6" s="6"/>
      <c r="G6" s="70"/>
      <c r="H6" s="19" t="s">
        <v>288</v>
      </c>
      <c r="I6" s="74">
        <v>23167.9</v>
      </c>
      <c r="J6" s="22"/>
      <c r="K6" s="101" t="s">
        <v>54</v>
      </c>
      <c r="L6" s="4" t="s">
        <v>55</v>
      </c>
      <c r="M6" s="4" t="s">
        <v>56</v>
      </c>
      <c r="N6" s="4" t="s">
        <v>82</v>
      </c>
      <c r="O6" s="4" t="s">
        <v>34</v>
      </c>
      <c r="P6" s="4" t="s">
        <v>57</v>
      </c>
      <c r="Q6" s="4" t="s">
        <v>58</v>
      </c>
      <c r="R6" s="4" t="s">
        <v>59</v>
      </c>
      <c r="S6" s="4" t="s">
        <v>83</v>
      </c>
      <c r="T6" s="4" t="s">
        <v>84</v>
      </c>
      <c r="U6" s="4" t="s">
        <v>85</v>
      </c>
      <c r="V6" s="4" t="s">
        <v>85</v>
      </c>
      <c r="W6" s="4" t="s">
        <v>85</v>
      </c>
      <c r="X6" s="4" t="s">
        <v>85</v>
      </c>
      <c r="Y6" s="4" t="s">
        <v>85</v>
      </c>
      <c r="Z6" s="4" t="s">
        <v>85</v>
      </c>
      <c r="AA6" s="4" t="s">
        <v>85</v>
      </c>
      <c r="AB6" s="4" t="s">
        <v>85</v>
      </c>
      <c r="AC6" s="4" t="s">
        <v>85</v>
      </c>
      <c r="AD6" s="4" t="s">
        <v>85</v>
      </c>
      <c r="AE6" s="4" t="s">
        <v>85</v>
      </c>
      <c r="AF6" s="4" t="s">
        <v>85</v>
      </c>
      <c r="AG6" s="87" t="s">
        <v>85</v>
      </c>
      <c r="AH6" s="87" t="s">
        <v>85</v>
      </c>
    </row>
    <row r="7" spans="1:34" ht="15.75" x14ac:dyDescent="0.25">
      <c r="A7" s="19" t="s">
        <v>231</v>
      </c>
      <c r="B7" s="74">
        <v>23118</v>
      </c>
      <c r="C7" s="24"/>
      <c r="D7" s="19" t="s">
        <v>236</v>
      </c>
      <c r="E7" s="6"/>
      <c r="F7" s="6">
        <v>1115</v>
      </c>
      <c r="G7" s="70"/>
      <c r="H7" s="19" t="s">
        <v>289</v>
      </c>
      <c r="I7" s="74">
        <v>24503.7</v>
      </c>
      <c r="J7" s="22"/>
      <c r="K7" s="102" t="s">
        <v>259</v>
      </c>
      <c r="L7" s="103" t="s">
        <v>60</v>
      </c>
      <c r="M7" s="103" t="s">
        <v>260</v>
      </c>
      <c r="N7" s="103" t="s">
        <v>86</v>
      </c>
      <c r="O7" s="103" t="s">
        <v>261</v>
      </c>
      <c r="P7" s="103" t="s">
        <v>61</v>
      </c>
      <c r="Q7" s="103" t="s">
        <v>255</v>
      </c>
      <c r="R7" s="103" t="s">
        <v>256</v>
      </c>
      <c r="S7" s="103" t="s">
        <v>257</v>
      </c>
      <c r="T7" s="91" t="s">
        <v>258</v>
      </c>
      <c r="U7" s="92">
        <v>1115</v>
      </c>
      <c r="V7" s="92">
        <v>723</v>
      </c>
      <c r="W7" s="92">
        <v>1033</v>
      </c>
      <c r="X7" s="92">
        <v>1240</v>
      </c>
      <c r="Y7" s="92">
        <v>1713</v>
      </c>
      <c r="Z7" s="92">
        <v>719</v>
      </c>
      <c r="AA7" s="92">
        <v>755</v>
      </c>
      <c r="AB7" s="92">
        <v>1504</v>
      </c>
      <c r="AC7" s="92">
        <v>1636</v>
      </c>
      <c r="AD7" s="92">
        <v>1260</v>
      </c>
      <c r="AE7" s="92">
        <v>1620</v>
      </c>
      <c r="AF7" s="92">
        <v>908</v>
      </c>
      <c r="AG7" s="93">
        <v>14226</v>
      </c>
      <c r="AH7" s="93">
        <v>14226</v>
      </c>
    </row>
    <row r="8" spans="1:34" ht="15.75" x14ac:dyDescent="0.25">
      <c r="A8" s="19" t="s">
        <v>228</v>
      </c>
      <c r="B8" s="74">
        <v>24451</v>
      </c>
      <c r="C8" s="24"/>
      <c r="D8" s="19" t="s">
        <v>234</v>
      </c>
      <c r="E8" s="6"/>
      <c r="F8" s="6">
        <v>723</v>
      </c>
      <c r="G8" s="70"/>
      <c r="H8" s="19" t="s">
        <v>290</v>
      </c>
      <c r="I8" s="74">
        <v>14933.95</v>
      </c>
      <c r="J8" s="22"/>
      <c r="K8" s="102" t="s">
        <v>262</v>
      </c>
      <c r="L8" s="103" t="s">
        <v>60</v>
      </c>
      <c r="M8" s="103" t="s">
        <v>62</v>
      </c>
      <c r="N8" s="103" t="s">
        <v>86</v>
      </c>
      <c r="O8" s="103" t="s">
        <v>263</v>
      </c>
      <c r="P8" s="103" t="s">
        <v>61</v>
      </c>
      <c r="Q8" s="103" t="s">
        <v>264</v>
      </c>
      <c r="R8" s="103" t="s">
        <v>265</v>
      </c>
      <c r="S8" s="103" t="s">
        <v>257</v>
      </c>
      <c r="T8" s="91" t="s">
        <v>266</v>
      </c>
      <c r="U8" s="92">
        <v>16885</v>
      </c>
      <c r="V8" s="92">
        <v>16273</v>
      </c>
      <c r="W8" s="92">
        <v>23118</v>
      </c>
      <c r="X8" s="92">
        <v>24451</v>
      </c>
      <c r="Y8" s="92">
        <v>14902</v>
      </c>
      <c r="Z8" s="92">
        <v>13928</v>
      </c>
      <c r="AA8" s="92">
        <v>15930</v>
      </c>
      <c r="AB8" s="92">
        <v>15233</v>
      </c>
      <c r="AC8" s="92">
        <v>13120</v>
      </c>
      <c r="AD8" s="92">
        <v>15098</v>
      </c>
      <c r="AE8" s="92">
        <v>15571</v>
      </c>
      <c r="AF8" s="92">
        <v>15044</v>
      </c>
      <c r="AG8" s="93">
        <v>199553</v>
      </c>
      <c r="AH8" s="93">
        <v>199553</v>
      </c>
    </row>
    <row r="9" spans="1:34" ht="15.75" x14ac:dyDescent="0.25">
      <c r="A9" s="19" t="s">
        <v>227</v>
      </c>
      <c r="B9" s="74">
        <v>14902</v>
      </c>
      <c r="C9" s="24"/>
      <c r="D9" s="19" t="s">
        <v>233</v>
      </c>
      <c r="E9" s="6">
        <v>6674.65</v>
      </c>
      <c r="F9" s="6"/>
      <c r="G9" s="70"/>
      <c r="H9" s="19" t="s">
        <v>291</v>
      </c>
      <c r="I9" s="74">
        <v>13958.02</v>
      </c>
      <c r="J9" s="22"/>
      <c r="K9" s="104" t="s">
        <v>267</v>
      </c>
      <c r="L9" s="105" t="s">
        <v>60</v>
      </c>
      <c r="M9" s="105" t="s">
        <v>268</v>
      </c>
      <c r="N9" s="105" t="s">
        <v>86</v>
      </c>
      <c r="O9" s="105" t="s">
        <v>269</v>
      </c>
      <c r="P9" s="105" t="s">
        <v>61</v>
      </c>
      <c r="Q9" s="105" t="s">
        <v>270</v>
      </c>
      <c r="R9" s="105" t="s">
        <v>271</v>
      </c>
      <c r="S9" s="105" t="s">
        <v>257</v>
      </c>
      <c r="T9" s="95" t="s">
        <v>272</v>
      </c>
      <c r="U9" s="96">
        <v>2983</v>
      </c>
      <c r="V9" s="96">
        <v>3434</v>
      </c>
      <c r="W9" s="96">
        <v>3665</v>
      </c>
      <c r="X9" s="96">
        <v>3287</v>
      </c>
      <c r="Y9" s="96">
        <v>4560</v>
      </c>
      <c r="Z9" s="96">
        <v>3849</v>
      </c>
      <c r="AA9" s="96">
        <v>3611</v>
      </c>
      <c r="AB9" s="96">
        <v>3342</v>
      </c>
      <c r="AC9" s="96">
        <v>2584</v>
      </c>
      <c r="AD9" s="96">
        <v>3330</v>
      </c>
      <c r="AE9" s="96">
        <v>3966</v>
      </c>
      <c r="AF9" s="96">
        <v>3417</v>
      </c>
      <c r="AG9" s="97">
        <v>42028</v>
      </c>
      <c r="AH9" s="97">
        <v>42028</v>
      </c>
    </row>
    <row r="10" spans="1:34" ht="15.75" x14ac:dyDescent="0.25">
      <c r="A10" s="19" t="s">
        <v>245</v>
      </c>
      <c r="B10" s="74">
        <v>-1018</v>
      </c>
      <c r="C10" t="s">
        <v>244</v>
      </c>
      <c r="D10" s="19" t="s">
        <v>232</v>
      </c>
      <c r="E10" s="6"/>
      <c r="F10" s="6">
        <v>1033</v>
      </c>
      <c r="G10" s="70"/>
      <c r="H10" s="19" t="s">
        <v>292</v>
      </c>
      <c r="I10" s="74">
        <v>15964.2</v>
      </c>
      <c r="J10" s="22"/>
      <c r="K10" s="104" t="s">
        <v>273</v>
      </c>
      <c r="L10" s="105" t="s">
        <v>60</v>
      </c>
      <c r="M10" s="105" t="s">
        <v>268</v>
      </c>
      <c r="N10" s="105" t="s">
        <v>86</v>
      </c>
      <c r="O10" s="105" t="s">
        <v>269</v>
      </c>
      <c r="P10" s="105" t="s">
        <v>61</v>
      </c>
      <c r="Q10" s="105" t="s">
        <v>274</v>
      </c>
      <c r="R10" s="105" t="s">
        <v>275</v>
      </c>
      <c r="S10" s="105" t="s">
        <v>87</v>
      </c>
      <c r="T10" s="95" t="s">
        <v>276</v>
      </c>
      <c r="U10" s="96">
        <v>685</v>
      </c>
      <c r="V10" s="96">
        <v>425</v>
      </c>
      <c r="W10" s="96">
        <v>550</v>
      </c>
      <c r="X10" s="96">
        <v>874</v>
      </c>
      <c r="Y10" s="96">
        <v>1100</v>
      </c>
      <c r="Z10" s="96">
        <v>761</v>
      </c>
      <c r="AA10" s="96">
        <v>365</v>
      </c>
      <c r="AB10" s="96">
        <v>364</v>
      </c>
      <c r="AC10" s="96">
        <v>684</v>
      </c>
      <c r="AD10" s="96">
        <v>826</v>
      </c>
      <c r="AE10" s="96">
        <v>418</v>
      </c>
      <c r="AF10" s="96">
        <v>378.03</v>
      </c>
      <c r="AG10" s="97">
        <v>7430.03</v>
      </c>
      <c r="AH10" s="97">
        <v>7430.03</v>
      </c>
    </row>
    <row r="11" spans="1:34" ht="15.75" x14ac:dyDescent="0.25">
      <c r="A11" s="19" t="s">
        <v>219</v>
      </c>
      <c r="B11" s="74">
        <v>15098</v>
      </c>
      <c r="C11" s="24"/>
      <c r="D11" s="19" t="s">
        <v>230</v>
      </c>
      <c r="E11" s="6">
        <v>7012.01</v>
      </c>
      <c r="F11" s="6"/>
      <c r="G11" s="70"/>
      <c r="H11" s="19" t="s">
        <v>293</v>
      </c>
      <c r="I11" s="74">
        <v>15266.05</v>
      </c>
      <c r="J11" s="22"/>
      <c r="K11" s="100" t="s">
        <v>65</v>
      </c>
      <c r="L11" s="85" t="s">
        <v>60</v>
      </c>
      <c r="M11" s="85" t="s">
        <v>62</v>
      </c>
      <c r="N11" s="85" t="s">
        <v>86</v>
      </c>
      <c r="O11" s="85" t="s">
        <v>66</v>
      </c>
      <c r="P11" s="85" t="s">
        <v>61</v>
      </c>
      <c r="Q11" s="85" t="s">
        <v>67</v>
      </c>
      <c r="R11" s="85" t="s">
        <v>68</v>
      </c>
      <c r="S11" s="85" t="s">
        <v>87</v>
      </c>
      <c r="T11" s="70" t="s">
        <v>88</v>
      </c>
      <c r="U11" s="88">
        <v>8.5000000000000006E-2</v>
      </c>
      <c r="V11" s="88">
        <v>7.6999999999999999E-2</v>
      </c>
      <c r="W11" s="88">
        <v>8.5000000000000006E-2</v>
      </c>
      <c r="X11" s="88">
        <v>8.2000000000000003E-2</v>
      </c>
      <c r="Y11" s="88">
        <v>8.5000000000000006E-2</v>
      </c>
      <c r="Z11" s="88">
        <v>8.2000000000000003E-2</v>
      </c>
      <c r="AA11" s="88">
        <v>8.5000000000000006E-2</v>
      </c>
      <c r="AB11" s="88">
        <v>8.5000000000000006E-2</v>
      </c>
      <c r="AC11" s="88">
        <v>8.2000000000000003E-2</v>
      </c>
      <c r="AD11" s="88">
        <v>8.5000000000000006E-2</v>
      </c>
      <c r="AE11" s="88">
        <v>8.2000000000000003E-2</v>
      </c>
      <c r="AF11" s="88">
        <v>8.5000000000000006E-2</v>
      </c>
      <c r="AG11" s="89">
        <v>0.99999999999999989</v>
      </c>
      <c r="AH11" s="89">
        <v>0.99999999999999989</v>
      </c>
    </row>
    <row r="12" spans="1:34" ht="15.75" x14ac:dyDescent="0.25">
      <c r="A12" s="19"/>
      <c r="B12" s="74"/>
      <c r="C12" s="24"/>
      <c r="D12" s="19" t="s">
        <v>229</v>
      </c>
      <c r="E12" s="6">
        <v>3287</v>
      </c>
      <c r="F12" s="6">
        <v>1240</v>
      </c>
      <c r="G12" s="70"/>
      <c r="H12" s="19" t="s">
        <v>294</v>
      </c>
      <c r="I12" s="74">
        <v>13148.15</v>
      </c>
      <c r="J12" s="22"/>
      <c r="K12" s="104" t="s">
        <v>69</v>
      </c>
      <c r="L12" s="105" t="s">
        <v>60</v>
      </c>
      <c r="M12" s="105" t="s">
        <v>62</v>
      </c>
      <c r="N12" s="105" t="s">
        <v>86</v>
      </c>
      <c r="O12" s="105" t="s">
        <v>70</v>
      </c>
      <c r="P12" s="105" t="s">
        <v>61</v>
      </c>
      <c r="Q12" s="105" t="s">
        <v>63</v>
      </c>
      <c r="R12" s="105" t="s">
        <v>64</v>
      </c>
      <c r="S12" s="105" t="s">
        <v>87</v>
      </c>
      <c r="T12" s="95" t="s">
        <v>89</v>
      </c>
      <c r="U12" s="96">
        <v>2775</v>
      </c>
      <c r="V12" s="96">
        <v>1894</v>
      </c>
      <c r="W12" s="96">
        <v>1704</v>
      </c>
      <c r="X12" s="96">
        <v>1901</v>
      </c>
      <c r="Y12" s="96">
        <v>2508</v>
      </c>
      <c r="Z12" s="96">
        <v>2165</v>
      </c>
      <c r="AA12" s="96">
        <v>2356</v>
      </c>
      <c r="AB12" s="96">
        <v>1739</v>
      </c>
      <c r="AC12" s="96">
        <v>1779</v>
      </c>
      <c r="AD12" s="96">
        <v>2283</v>
      </c>
      <c r="AE12" s="96">
        <v>3021</v>
      </c>
      <c r="AF12" s="96">
        <v>2901</v>
      </c>
      <c r="AG12" s="97">
        <v>27026</v>
      </c>
      <c r="AH12" s="97">
        <v>27026</v>
      </c>
    </row>
    <row r="13" spans="1:34" ht="15.75" x14ac:dyDescent="0.25">
      <c r="A13" s="19"/>
      <c r="B13" s="74"/>
      <c r="C13" s="24"/>
      <c r="D13" s="19" t="s">
        <v>226</v>
      </c>
      <c r="E13" s="6">
        <v>4560</v>
      </c>
      <c r="F13" s="6">
        <v>1713</v>
      </c>
      <c r="G13" s="70"/>
      <c r="H13" s="19" t="s">
        <v>295</v>
      </c>
      <c r="I13" s="74">
        <v>15130.86</v>
      </c>
      <c r="J13" s="22"/>
      <c r="K13" s="104" t="s">
        <v>279</v>
      </c>
      <c r="L13" s="105" t="s">
        <v>60</v>
      </c>
      <c r="M13" s="105" t="s">
        <v>62</v>
      </c>
      <c r="N13" s="105" t="s">
        <v>86</v>
      </c>
      <c r="O13" s="105" t="s">
        <v>280</v>
      </c>
      <c r="P13" s="105" t="s">
        <v>61</v>
      </c>
      <c r="Q13" s="105" t="s">
        <v>281</v>
      </c>
      <c r="R13" s="105" t="s">
        <v>282</v>
      </c>
      <c r="S13" s="105" t="s">
        <v>87</v>
      </c>
      <c r="T13" s="95" t="s">
        <v>89</v>
      </c>
      <c r="U13" s="96">
        <v>80</v>
      </c>
      <c r="V13" s="96">
        <v>71</v>
      </c>
      <c r="W13" s="96">
        <v>77</v>
      </c>
      <c r="X13" s="96">
        <v>65</v>
      </c>
      <c r="Y13" s="96">
        <v>52</v>
      </c>
      <c r="Z13" s="96">
        <v>43</v>
      </c>
      <c r="AA13" s="96">
        <v>36</v>
      </c>
      <c r="AB13" s="96">
        <v>39</v>
      </c>
      <c r="AC13" s="96">
        <v>54</v>
      </c>
      <c r="AD13" s="96">
        <v>63</v>
      </c>
      <c r="AE13" s="96">
        <v>52</v>
      </c>
      <c r="AF13" s="96">
        <v>81</v>
      </c>
      <c r="AG13" s="97">
        <v>713</v>
      </c>
      <c r="AH13" s="97">
        <v>713</v>
      </c>
    </row>
    <row r="14" spans="1:34" ht="15.75" x14ac:dyDescent="0.25">
      <c r="A14" s="19"/>
      <c r="B14" s="74"/>
      <c r="C14" s="24"/>
      <c r="D14" s="19" t="s">
        <v>225</v>
      </c>
      <c r="E14" s="6">
        <v>3849</v>
      </c>
      <c r="F14" s="75">
        <v>719</v>
      </c>
      <c r="G14" s="70"/>
      <c r="H14" s="19" t="s">
        <v>296</v>
      </c>
      <c r="I14" s="74">
        <v>15604.94</v>
      </c>
      <c r="J14" s="22"/>
      <c r="K14" s="100" t="s">
        <v>283</v>
      </c>
      <c r="L14" s="85" t="s">
        <v>60</v>
      </c>
      <c r="M14" s="85" t="s">
        <v>253</v>
      </c>
      <c r="N14" s="85" t="s">
        <v>86</v>
      </c>
      <c r="O14" s="85" t="s">
        <v>278</v>
      </c>
      <c r="P14" s="85" t="s">
        <v>61</v>
      </c>
      <c r="Q14" s="85" t="s">
        <v>284</v>
      </c>
      <c r="R14" s="85" t="s">
        <v>285</v>
      </c>
      <c r="S14" s="85" t="s">
        <v>257</v>
      </c>
      <c r="T14" s="70" t="s">
        <v>286</v>
      </c>
      <c r="U14" s="88">
        <v>17722</v>
      </c>
      <c r="V14" s="88">
        <v>14706</v>
      </c>
      <c r="W14" s="88">
        <v>14706</v>
      </c>
      <c r="X14" s="88">
        <v>12764</v>
      </c>
      <c r="Y14" s="88">
        <v>14101</v>
      </c>
      <c r="Z14" s="88">
        <v>12099</v>
      </c>
      <c r="AA14" s="88">
        <v>14151</v>
      </c>
      <c r="AB14" s="88">
        <v>14211</v>
      </c>
      <c r="AC14" s="88">
        <v>12960</v>
      </c>
      <c r="AD14" s="88">
        <v>12833</v>
      </c>
      <c r="AE14" s="88">
        <v>10364</v>
      </c>
      <c r="AF14" s="88">
        <v>11291</v>
      </c>
      <c r="AG14" s="89">
        <v>161908</v>
      </c>
      <c r="AH14" s="89">
        <v>161908</v>
      </c>
    </row>
    <row r="15" spans="1:34" ht="15.75" x14ac:dyDescent="0.25">
      <c r="A15" s="19"/>
      <c r="B15" s="74"/>
      <c r="C15" s="24"/>
      <c r="D15" s="19" t="s">
        <v>224</v>
      </c>
      <c r="E15" s="6">
        <v>3611</v>
      </c>
      <c r="F15" s="75">
        <v>755</v>
      </c>
      <c r="G15" s="70"/>
      <c r="H15" s="19" t="s">
        <v>297</v>
      </c>
      <c r="I15" s="74">
        <v>15076.54</v>
      </c>
      <c r="J15" s="22"/>
      <c r="K15" s="100" t="s">
        <v>252</v>
      </c>
      <c r="L15" s="85" t="s">
        <v>60</v>
      </c>
      <c r="M15" s="85" t="s">
        <v>253</v>
      </c>
      <c r="N15" s="85" t="s">
        <v>86</v>
      </c>
      <c r="O15" s="85" t="s">
        <v>254</v>
      </c>
      <c r="P15" s="85" t="s">
        <v>61</v>
      </c>
      <c r="Q15" s="85" t="s">
        <v>255</v>
      </c>
      <c r="R15" s="85" t="s">
        <v>256</v>
      </c>
      <c r="S15" s="85" t="s">
        <v>257</v>
      </c>
      <c r="T15" s="70" t="s">
        <v>258</v>
      </c>
      <c r="U15" s="88">
        <v>3300</v>
      </c>
      <c r="V15" s="88">
        <v>2790</v>
      </c>
      <c r="W15" s="88">
        <v>4596</v>
      </c>
      <c r="X15" s="88">
        <v>3496</v>
      </c>
      <c r="Y15" s="88">
        <v>3728</v>
      </c>
      <c r="Z15" s="88">
        <v>3550</v>
      </c>
      <c r="AA15" s="88">
        <v>4100</v>
      </c>
      <c r="AB15" s="88">
        <v>4352</v>
      </c>
      <c r="AC15" s="88">
        <v>4509</v>
      </c>
      <c r="AD15" s="88">
        <v>4628</v>
      </c>
      <c r="AE15" s="88">
        <v>3926</v>
      </c>
      <c r="AF15" s="88">
        <v>4306</v>
      </c>
      <c r="AG15" s="89">
        <v>47281</v>
      </c>
      <c r="AH15" s="89">
        <v>47281</v>
      </c>
    </row>
    <row r="16" spans="1:34" ht="14.25" customHeight="1" x14ac:dyDescent="0.25">
      <c r="A16" s="19"/>
      <c r="B16" s="74"/>
      <c r="C16" s="24"/>
      <c r="D16" s="19" t="s">
        <v>223</v>
      </c>
      <c r="E16" s="6">
        <v>3342</v>
      </c>
      <c r="F16" s="75">
        <v>1504</v>
      </c>
      <c r="G16" s="70"/>
      <c r="H16" s="19"/>
      <c r="I16" s="84"/>
      <c r="J16" s="84"/>
      <c r="K16" s="100" t="s">
        <v>277</v>
      </c>
      <c r="L16" s="85" t="s">
        <v>60</v>
      </c>
      <c r="M16" s="85" t="s">
        <v>253</v>
      </c>
      <c r="N16" s="85" t="s">
        <v>86</v>
      </c>
      <c r="O16" s="85" t="s">
        <v>278</v>
      </c>
      <c r="P16" s="85" t="s">
        <v>61</v>
      </c>
      <c r="Q16" s="85" t="s">
        <v>63</v>
      </c>
      <c r="R16" s="85" t="s">
        <v>64</v>
      </c>
      <c r="S16" s="85" t="s">
        <v>87</v>
      </c>
      <c r="T16" s="70" t="s">
        <v>89</v>
      </c>
      <c r="U16" s="88">
        <v>938</v>
      </c>
      <c r="V16" s="88">
        <v>905</v>
      </c>
      <c r="W16" s="88">
        <v>1005</v>
      </c>
      <c r="X16" s="88">
        <v>908</v>
      </c>
      <c r="Y16" s="88">
        <v>955</v>
      </c>
      <c r="Z16" s="88">
        <v>860</v>
      </c>
      <c r="AA16" s="88">
        <v>915</v>
      </c>
      <c r="AB16" s="88">
        <v>822</v>
      </c>
      <c r="AC16" s="88">
        <v>965</v>
      </c>
      <c r="AD16" s="88">
        <v>982</v>
      </c>
      <c r="AE16" s="88">
        <v>740</v>
      </c>
      <c r="AF16" s="88">
        <v>953</v>
      </c>
      <c r="AG16" s="89">
        <v>10948</v>
      </c>
      <c r="AH16" s="89">
        <v>10948</v>
      </c>
    </row>
    <row r="17" spans="1:11" ht="16.5" customHeight="1" x14ac:dyDescent="0.25">
      <c r="A17" s="19"/>
      <c r="C17" s="24"/>
      <c r="D17" s="19" t="s">
        <v>222</v>
      </c>
      <c r="E17" s="6">
        <v>2809</v>
      </c>
      <c r="F17" s="75">
        <v>1636</v>
      </c>
      <c r="G17" s="70"/>
      <c r="H17" s="19"/>
      <c r="I17" s="84"/>
      <c r="J17" s="84"/>
      <c r="K17" s="26"/>
    </row>
    <row r="18" spans="1:11" ht="15.75" x14ac:dyDescent="0.25">
      <c r="A18" s="19"/>
      <c r="C18" s="24"/>
      <c r="D18" s="19" t="s">
        <v>243</v>
      </c>
      <c r="F18" s="75">
        <v>-541</v>
      </c>
      <c r="G18" s="70" t="s">
        <v>244</v>
      </c>
      <c r="H18" s="19"/>
      <c r="I18" s="84"/>
      <c r="J18" s="84"/>
      <c r="K18" s="26"/>
    </row>
    <row r="19" spans="1:11" x14ac:dyDescent="0.25">
      <c r="D19" s="19" t="s">
        <v>221</v>
      </c>
      <c r="F19" s="75">
        <v>541.78</v>
      </c>
      <c r="G19" s="70"/>
      <c r="H19" s="19"/>
      <c r="I19" s="94"/>
      <c r="K19" s="26" t="s">
        <v>287</v>
      </c>
    </row>
    <row r="20" spans="1:11" x14ac:dyDescent="0.25">
      <c r="D20" s="19" t="s">
        <v>220</v>
      </c>
      <c r="E20" s="74">
        <v>3105</v>
      </c>
      <c r="G20" s="70"/>
      <c r="H20" s="19"/>
      <c r="I20" s="78">
        <f>SUM(I5:I19)</f>
        <v>183027.31000000003</v>
      </c>
      <c r="J20" t="s">
        <v>251</v>
      </c>
      <c r="K20" s="26"/>
    </row>
    <row r="21" spans="1:11" x14ac:dyDescent="0.25">
      <c r="D21" s="19" t="s">
        <v>218</v>
      </c>
      <c r="F21" s="75">
        <v>1259.82</v>
      </c>
      <c r="G21" s="70"/>
      <c r="H21" s="19"/>
      <c r="I21" s="74"/>
      <c r="K21" s="26"/>
    </row>
    <row r="22" spans="1:11" x14ac:dyDescent="0.25">
      <c r="D22" s="19" t="s">
        <v>217</v>
      </c>
      <c r="E22">
        <v>576</v>
      </c>
      <c r="G22" s="70"/>
      <c r="H22" s="19"/>
      <c r="I22" s="74"/>
      <c r="K22" s="26"/>
    </row>
    <row r="23" spans="1:11" ht="15.75" x14ac:dyDescent="0.25">
      <c r="A23" s="19"/>
      <c r="C23" s="24"/>
      <c r="D23" s="76"/>
      <c r="E23" s="6"/>
      <c r="F23" s="6"/>
      <c r="G23" s="70"/>
      <c r="H23" s="19"/>
      <c r="I23" s="74"/>
      <c r="K23" s="26"/>
    </row>
    <row r="24" spans="1:11" ht="15.75" customHeight="1" x14ac:dyDescent="0.25">
      <c r="A24" s="19"/>
      <c r="B24" s="7">
        <f>SUM(B5:B23)</f>
        <v>109709</v>
      </c>
      <c r="C24" s="24"/>
      <c r="D24" s="19"/>
      <c r="E24" s="7">
        <f>SUM(E5:E23)</f>
        <v>74845.19</v>
      </c>
      <c r="F24" s="7">
        <f>SUM(F5:F23)</f>
        <v>11698.6</v>
      </c>
      <c r="G24" s="70"/>
      <c r="H24" s="90"/>
      <c r="I24" s="74"/>
      <c r="J24" s="90"/>
      <c r="K24" s="26"/>
    </row>
    <row r="25" spans="1:11" ht="15.75" x14ac:dyDescent="0.25">
      <c r="A25" s="19"/>
      <c r="B25" s="6"/>
      <c r="C25" s="24"/>
      <c r="D25" s="19"/>
      <c r="G25" s="70"/>
      <c r="H25" s="90"/>
      <c r="I25" s="74"/>
      <c r="J25" s="90"/>
      <c r="K25" s="26"/>
    </row>
    <row r="26" spans="1:11" ht="49.5" customHeight="1" x14ac:dyDescent="0.25">
      <c r="A26" s="19"/>
      <c r="B26" s="6"/>
      <c r="C26" s="24"/>
      <c r="D26" s="6"/>
      <c r="G26" s="70"/>
      <c r="H26" s="176" t="s">
        <v>299</v>
      </c>
      <c r="I26" s="176"/>
      <c r="J26" s="176"/>
      <c r="K26" s="26"/>
    </row>
    <row r="27" spans="1:11" ht="15.75" x14ac:dyDescent="0.25">
      <c r="C27" s="24"/>
      <c r="D27" s="6"/>
      <c r="G27" s="70"/>
      <c r="H27" s="19"/>
      <c r="I27" s="74"/>
    </row>
    <row r="28" spans="1:11" ht="15.75" x14ac:dyDescent="0.25">
      <c r="C28" s="24"/>
      <c r="D28" s="77" t="s">
        <v>16</v>
      </c>
      <c r="E28" s="78">
        <f>F24+E24+B24</f>
        <v>196252.79</v>
      </c>
      <c r="F28" s="10" t="s">
        <v>246</v>
      </c>
      <c r="G28" s="70"/>
      <c r="I28" s="74"/>
    </row>
    <row r="29" spans="1:11" ht="15.75" x14ac:dyDescent="0.25">
      <c r="C29" s="24"/>
      <c r="G29" s="70"/>
      <c r="I29" s="74"/>
    </row>
    <row r="30" spans="1:11" ht="15.75" x14ac:dyDescent="0.25">
      <c r="A30" s="4"/>
      <c r="B30" s="4" t="s">
        <v>250</v>
      </c>
      <c r="C30" s="79"/>
      <c r="D30" s="4"/>
      <c r="E30" s="4"/>
      <c r="F30" s="4"/>
      <c r="G30" s="80"/>
      <c r="I30" s="74"/>
    </row>
    <row r="31" spans="1:11" ht="15.75" x14ac:dyDescent="0.25">
      <c r="C31" s="24"/>
      <c r="I31" s="74"/>
    </row>
    <row r="32" spans="1:11" ht="15.75" x14ac:dyDescent="0.25">
      <c r="C32" s="24"/>
      <c r="I32" s="74"/>
    </row>
    <row r="33" spans="2:9" ht="15.75" x14ac:dyDescent="0.25">
      <c r="C33" s="24"/>
      <c r="I33" s="74"/>
    </row>
    <row r="34" spans="2:9" ht="15.75" x14ac:dyDescent="0.25">
      <c r="C34" s="24"/>
      <c r="I34" s="74"/>
    </row>
    <row r="35" spans="2:9" ht="15.75" x14ac:dyDescent="0.25">
      <c r="B35" s="24"/>
      <c r="D35" s="19" t="s">
        <v>371</v>
      </c>
      <c r="E35" s="78">
        <f>AH8</f>
        <v>199553</v>
      </c>
      <c r="F35" s="10" t="s">
        <v>251</v>
      </c>
      <c r="I35" s="74"/>
    </row>
    <row r="36" spans="2:9" ht="15.75" x14ac:dyDescent="0.25">
      <c r="C36" s="24"/>
      <c r="I36" s="74"/>
    </row>
  </sheetData>
  <sortState xmlns:xlrd2="http://schemas.microsoft.com/office/spreadsheetml/2017/richdata2" ref="H23:X32">
    <sortCondition descending="1" ref="J23:J32"/>
  </sortState>
  <mergeCells count="7">
    <mergeCell ref="AH4:AH5"/>
    <mergeCell ref="K5:T5"/>
    <mergeCell ref="H26:J26"/>
    <mergeCell ref="H1:J1"/>
    <mergeCell ref="A1:G1"/>
    <mergeCell ref="K4:T4"/>
    <mergeCell ref="U4:AG4"/>
  </mergeCells>
  <phoneticPr fontId="9" type="noConversion"/>
  <pageMargins left="0.7" right="0.7" top="0.75" bottom="0.75" header="0.3" footer="0.3"/>
  <pageSetup paperSize="9" scale="3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E9415-ECF2-4C4C-9E7D-8508A357C9AF}">
  <sheetPr>
    <tabColor theme="0" tint="-4.9989318521683403E-2"/>
  </sheetPr>
  <dimension ref="B1:BO90"/>
  <sheetViews>
    <sheetView zoomScale="80" zoomScaleNormal="80" workbookViewId="0">
      <pane ySplit="1" topLeftCell="A2" activePane="bottomLeft" state="frozen"/>
      <selection pane="bottomLeft" activeCell="K56" sqref="K56"/>
    </sheetView>
  </sheetViews>
  <sheetFormatPr defaultRowHeight="15" x14ac:dyDescent="0.25"/>
  <cols>
    <col min="2" max="2" width="19.5703125" customWidth="1"/>
    <col min="3" max="3" width="15.42578125" customWidth="1"/>
    <col min="4" max="4" width="17.28515625" customWidth="1"/>
    <col min="5" max="5" width="10.5703125" bestFit="1" customWidth="1"/>
    <col min="6" max="6" width="15.7109375" customWidth="1"/>
    <col min="7" max="7" width="6.85546875" customWidth="1"/>
    <col min="8" max="8" width="16.42578125" customWidth="1"/>
    <col min="9" max="9" width="25.85546875" bestFit="1" customWidth="1"/>
    <col min="10" max="10" width="26.140625" customWidth="1"/>
    <col min="11" max="11" width="10.28515625" bestFit="1" customWidth="1"/>
    <col min="12" max="12" width="13.7109375" customWidth="1"/>
    <col min="13" max="13" width="13" customWidth="1"/>
    <col min="14" max="14" width="9.28515625" bestFit="1" customWidth="1"/>
    <col min="15" max="15" width="13.5703125" customWidth="1"/>
    <col min="16" max="16" width="27.140625" customWidth="1"/>
    <col min="17" max="17" width="37.7109375" customWidth="1"/>
    <col min="18" max="18" width="16.28515625" customWidth="1"/>
    <col min="19" max="19" width="10.140625" bestFit="1" customWidth="1"/>
    <col min="20" max="20" width="12.28515625" bestFit="1" customWidth="1"/>
    <col min="21" max="23" width="10.140625" bestFit="1" customWidth="1"/>
    <col min="24" max="24" width="11.140625" bestFit="1" customWidth="1"/>
    <col min="25" max="27" width="10.140625" bestFit="1" customWidth="1"/>
    <col min="28" max="28" width="11.5703125" customWidth="1"/>
    <col min="29" max="29" width="10.140625" bestFit="1" customWidth="1"/>
    <col min="30" max="31" width="11.28515625" bestFit="1" customWidth="1"/>
    <col min="64" max="64" width="9.85546875" bestFit="1" customWidth="1"/>
    <col min="67" max="67" width="9.85546875" bestFit="1" customWidth="1"/>
  </cols>
  <sheetData>
    <row r="1" spans="2:67" ht="17.25" x14ac:dyDescent="0.25">
      <c r="B1" s="25" t="s">
        <v>7</v>
      </c>
      <c r="C1" s="25" t="s">
        <v>72</v>
      </c>
      <c r="D1" s="25" t="s">
        <v>6</v>
      </c>
      <c r="G1" s="26"/>
      <c r="J1" s="24"/>
      <c r="Q1" s="74"/>
    </row>
    <row r="2" spans="2:67" ht="19.5" x14ac:dyDescent="0.3">
      <c r="B2" s="28" t="s">
        <v>347</v>
      </c>
      <c r="C2" s="117">
        <v>2775</v>
      </c>
      <c r="D2">
        <v>0.09</v>
      </c>
      <c r="G2" s="26"/>
      <c r="H2" s="23" t="s">
        <v>71</v>
      </c>
      <c r="J2" s="27" t="s">
        <v>53</v>
      </c>
      <c r="Q2" s="74"/>
    </row>
    <row r="3" spans="2:67" x14ac:dyDescent="0.25">
      <c r="B3" s="28" t="s">
        <v>340</v>
      </c>
      <c r="C3" s="21">
        <v>1894</v>
      </c>
      <c r="D3">
        <v>0.08</v>
      </c>
      <c r="G3" s="26"/>
      <c r="H3" s="181" t="s">
        <v>31</v>
      </c>
      <c r="I3" s="182"/>
      <c r="J3" s="182"/>
      <c r="K3" s="182"/>
      <c r="L3" s="182"/>
      <c r="M3" s="182"/>
      <c r="N3" s="182"/>
      <c r="O3" s="182"/>
      <c r="P3" s="182"/>
      <c r="Q3" s="182"/>
      <c r="R3" s="183">
        <v>2024</v>
      </c>
      <c r="S3" s="183">
        <v>2024</v>
      </c>
      <c r="T3" s="183">
        <v>2024</v>
      </c>
      <c r="U3" s="183">
        <v>2024</v>
      </c>
      <c r="V3" s="183">
        <v>2024</v>
      </c>
      <c r="W3" s="183">
        <v>2024</v>
      </c>
      <c r="X3" s="183">
        <v>2024</v>
      </c>
      <c r="Y3" s="183">
        <v>2024</v>
      </c>
      <c r="Z3" s="183">
        <v>2024</v>
      </c>
      <c r="AA3" s="183">
        <v>2024</v>
      </c>
      <c r="AB3" s="183">
        <v>2024</v>
      </c>
      <c r="AC3" s="183">
        <v>2024</v>
      </c>
      <c r="AD3" s="183">
        <v>2024</v>
      </c>
      <c r="AE3" s="184" t="s">
        <v>49</v>
      </c>
    </row>
    <row r="4" spans="2:67" x14ac:dyDescent="0.25">
      <c r="B4" s="28" t="s">
        <v>337</v>
      </c>
      <c r="C4" s="117">
        <v>1704</v>
      </c>
      <c r="D4">
        <v>0.09</v>
      </c>
      <c r="G4" s="26"/>
      <c r="H4" s="175" t="s">
        <v>32</v>
      </c>
      <c r="I4" s="174"/>
      <c r="J4" s="174"/>
      <c r="K4" s="174"/>
      <c r="L4" s="174"/>
      <c r="M4" s="174"/>
      <c r="N4" s="174"/>
      <c r="O4" s="174"/>
      <c r="P4" s="174"/>
      <c r="Q4" s="174"/>
      <c r="R4" s="85" t="s">
        <v>37</v>
      </c>
      <c r="S4" s="85" t="s">
        <v>38</v>
      </c>
      <c r="T4" s="85" t="s">
        <v>39</v>
      </c>
      <c r="U4" s="85" t="s">
        <v>40</v>
      </c>
      <c r="V4" s="85" t="s">
        <v>41</v>
      </c>
      <c r="W4" s="85" t="s">
        <v>42</v>
      </c>
      <c r="X4" s="85" t="s">
        <v>43</v>
      </c>
      <c r="Y4" s="85" t="s">
        <v>44</v>
      </c>
      <c r="Z4" s="85" t="s">
        <v>45</v>
      </c>
      <c r="AA4" s="85" t="s">
        <v>46</v>
      </c>
      <c r="AB4" s="85" t="s">
        <v>47</v>
      </c>
      <c r="AC4" s="85" t="s">
        <v>48</v>
      </c>
      <c r="AD4" s="86" t="s">
        <v>49</v>
      </c>
      <c r="AE4" s="185"/>
    </row>
    <row r="5" spans="2:67" x14ac:dyDescent="0.25">
      <c r="B5" s="28" t="s">
        <v>334</v>
      </c>
      <c r="C5" s="117">
        <v>1901</v>
      </c>
      <c r="D5">
        <v>0.08</v>
      </c>
      <c r="G5" s="26"/>
      <c r="H5" s="101" t="s">
        <v>54</v>
      </c>
      <c r="I5" s="4" t="s">
        <v>55</v>
      </c>
      <c r="J5" s="4" t="s">
        <v>56</v>
      </c>
      <c r="K5" s="4" t="s">
        <v>82</v>
      </c>
      <c r="L5" s="4" t="s">
        <v>34</v>
      </c>
      <c r="M5" s="4" t="s">
        <v>57</v>
      </c>
      <c r="N5" s="4" t="s">
        <v>58</v>
      </c>
      <c r="O5" s="4" t="s">
        <v>59</v>
      </c>
      <c r="P5" s="4" t="s">
        <v>83</v>
      </c>
      <c r="Q5" s="4" t="s">
        <v>84</v>
      </c>
      <c r="R5" s="4" t="s">
        <v>85</v>
      </c>
      <c r="S5" s="4" t="s">
        <v>85</v>
      </c>
      <c r="T5" s="4" t="s">
        <v>85</v>
      </c>
      <c r="U5" s="4" t="s">
        <v>85</v>
      </c>
      <c r="V5" s="4" t="s">
        <v>85</v>
      </c>
      <c r="W5" s="4" t="s">
        <v>85</v>
      </c>
      <c r="X5" s="4" t="s">
        <v>85</v>
      </c>
      <c r="Y5" s="4" t="s">
        <v>85</v>
      </c>
      <c r="Z5" s="4" t="s">
        <v>85</v>
      </c>
      <c r="AA5" s="4" t="s">
        <v>85</v>
      </c>
      <c r="AB5" s="4" t="s">
        <v>85</v>
      </c>
      <c r="AC5" s="4" t="s">
        <v>85</v>
      </c>
      <c r="AD5" s="87" t="s">
        <v>85</v>
      </c>
      <c r="AE5" s="106" t="s">
        <v>85</v>
      </c>
    </row>
    <row r="6" spans="2:67" x14ac:dyDescent="0.25">
      <c r="B6" s="28" t="s">
        <v>331</v>
      </c>
      <c r="C6" s="117">
        <v>2508</v>
      </c>
      <c r="D6">
        <v>0.09</v>
      </c>
      <c r="G6" s="26"/>
      <c r="H6" s="100" t="s">
        <v>65</v>
      </c>
      <c r="I6" s="85" t="s">
        <v>60</v>
      </c>
      <c r="J6" s="85" t="s">
        <v>62</v>
      </c>
      <c r="K6" s="85" t="s">
        <v>86</v>
      </c>
      <c r="L6" s="85" t="s">
        <v>66</v>
      </c>
      <c r="M6" s="85" t="s">
        <v>61</v>
      </c>
      <c r="N6" s="43" t="s">
        <v>67</v>
      </c>
      <c r="O6" s="85" t="s">
        <v>68</v>
      </c>
      <c r="P6" s="85" t="s">
        <v>87</v>
      </c>
      <c r="Q6" s="70" t="s">
        <v>88</v>
      </c>
      <c r="R6" s="110">
        <v>8.5000000000000006E-2</v>
      </c>
      <c r="S6" s="110">
        <v>7.6999999999999999E-2</v>
      </c>
      <c r="T6" s="110">
        <v>8.5000000000000006E-2</v>
      </c>
      <c r="U6" s="110">
        <v>8.2000000000000003E-2</v>
      </c>
      <c r="V6" s="110">
        <v>8.5000000000000006E-2</v>
      </c>
      <c r="W6" s="110">
        <v>8.2000000000000003E-2</v>
      </c>
      <c r="X6" s="110">
        <v>8.5000000000000006E-2</v>
      </c>
      <c r="Y6" s="110">
        <v>8.5000000000000006E-2</v>
      </c>
      <c r="Z6" s="110">
        <v>8.2000000000000003E-2</v>
      </c>
      <c r="AA6" s="110">
        <v>8.5000000000000006E-2</v>
      </c>
      <c r="AB6" s="110">
        <v>8.2000000000000003E-2</v>
      </c>
      <c r="AC6" s="110">
        <v>8.5000000000000006E-2</v>
      </c>
      <c r="AD6" s="111">
        <v>0.99999999999999989</v>
      </c>
      <c r="AE6" s="112">
        <v>0.99999999999999989</v>
      </c>
    </row>
    <row r="7" spans="2:67" x14ac:dyDescent="0.25">
      <c r="B7" s="28" t="s">
        <v>329</v>
      </c>
      <c r="C7" s="117">
        <v>2165</v>
      </c>
      <c r="D7">
        <v>0.08</v>
      </c>
      <c r="G7" s="26"/>
      <c r="H7" s="107" t="s">
        <v>69</v>
      </c>
      <c r="I7" s="108" t="s">
        <v>60</v>
      </c>
      <c r="J7" s="108" t="s">
        <v>62</v>
      </c>
      <c r="K7" s="108" t="s">
        <v>86</v>
      </c>
      <c r="L7" s="108" t="s">
        <v>70</v>
      </c>
      <c r="M7" s="108" t="s">
        <v>61</v>
      </c>
      <c r="N7" s="44" t="s">
        <v>63</v>
      </c>
      <c r="O7" s="108" t="s">
        <v>64</v>
      </c>
      <c r="P7" s="108" t="s">
        <v>87</v>
      </c>
      <c r="Q7" s="109" t="s">
        <v>89</v>
      </c>
      <c r="R7" s="119">
        <v>2775</v>
      </c>
      <c r="S7" s="119">
        <v>1894</v>
      </c>
      <c r="T7" s="119">
        <v>1704</v>
      </c>
      <c r="U7" s="119">
        <v>1901</v>
      </c>
      <c r="V7" s="119">
        <v>2508</v>
      </c>
      <c r="W7" s="119">
        <v>2165</v>
      </c>
      <c r="X7" s="119">
        <v>2356</v>
      </c>
      <c r="Y7" s="119">
        <v>1739</v>
      </c>
      <c r="Z7" s="119">
        <v>1779</v>
      </c>
      <c r="AA7" s="119">
        <v>2283</v>
      </c>
      <c r="AB7" s="119">
        <v>3021</v>
      </c>
      <c r="AC7" s="119">
        <v>2901</v>
      </c>
      <c r="AD7" s="120">
        <v>27026</v>
      </c>
      <c r="AE7" s="121">
        <v>27026</v>
      </c>
    </row>
    <row r="8" spans="2:67" x14ac:dyDescent="0.25">
      <c r="B8" s="28" t="s">
        <v>327</v>
      </c>
      <c r="C8" s="117">
        <v>2356</v>
      </c>
      <c r="D8">
        <v>0.09</v>
      </c>
      <c r="G8" s="26"/>
    </row>
    <row r="9" spans="2:67" x14ac:dyDescent="0.25">
      <c r="B9" s="28" t="s">
        <v>324</v>
      </c>
      <c r="C9" s="117">
        <v>1739</v>
      </c>
      <c r="D9">
        <v>0.09</v>
      </c>
      <c r="G9" s="26"/>
    </row>
    <row r="10" spans="2:67" x14ac:dyDescent="0.25">
      <c r="B10" s="28" t="s">
        <v>322</v>
      </c>
      <c r="C10" s="117">
        <v>1779</v>
      </c>
      <c r="D10">
        <v>0.08</v>
      </c>
      <c r="G10" s="26"/>
      <c r="I10" s="28" t="s">
        <v>298</v>
      </c>
      <c r="J10" s="99"/>
      <c r="K10" s="98" t="s">
        <v>300</v>
      </c>
    </row>
    <row r="11" spans="2:67" x14ac:dyDescent="0.25">
      <c r="B11" s="28" t="s">
        <v>320</v>
      </c>
      <c r="C11" s="117">
        <v>2283</v>
      </c>
      <c r="D11">
        <v>0.09</v>
      </c>
      <c r="G11" s="26"/>
    </row>
    <row r="12" spans="2:67" x14ac:dyDescent="0.25">
      <c r="B12" s="28" t="s">
        <v>315</v>
      </c>
      <c r="C12" s="117">
        <v>3021</v>
      </c>
      <c r="D12">
        <v>0.08</v>
      </c>
      <c r="F12" s="2"/>
      <c r="G12" s="26"/>
      <c r="H12" s="38"/>
      <c r="I12" s="38"/>
      <c r="J12" s="43" t="s">
        <v>90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38"/>
      <c r="V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</row>
    <row r="13" spans="2:67" x14ac:dyDescent="0.25">
      <c r="B13" s="28" t="s">
        <v>311</v>
      </c>
      <c r="C13" s="117">
        <v>2901</v>
      </c>
      <c r="D13">
        <v>0.09</v>
      </c>
      <c r="F13" s="2"/>
      <c r="G13" s="26"/>
      <c r="H13" s="38"/>
      <c r="I13" s="38"/>
      <c r="J13" s="44" t="s">
        <v>91</v>
      </c>
      <c r="K13" s="44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2:67" x14ac:dyDescent="0.25">
      <c r="B14" s="28"/>
      <c r="C14" s="116"/>
      <c r="F14" s="2"/>
      <c r="G14" s="26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2:67" x14ac:dyDescent="0.25">
      <c r="B15" s="28"/>
      <c r="C15" s="116"/>
      <c r="F15" s="2"/>
      <c r="G15" s="26"/>
    </row>
    <row r="16" spans="2:67" x14ac:dyDescent="0.25">
      <c r="B16" s="28"/>
      <c r="F16" s="2"/>
      <c r="G16" s="26"/>
    </row>
    <row r="17" spans="2:32" x14ac:dyDescent="0.25">
      <c r="B17" s="28"/>
      <c r="C17" s="8">
        <f>SUM(C2:C15)</f>
        <v>27026</v>
      </c>
      <c r="D17" s="115">
        <f>SUM(D2:D15)</f>
        <v>1.0299999999999998</v>
      </c>
      <c r="F17" s="2"/>
      <c r="G17" s="26"/>
    </row>
    <row r="18" spans="2:32" x14ac:dyDescent="0.25">
      <c r="B18" s="28"/>
      <c r="F18" s="2"/>
      <c r="G18" s="26"/>
      <c r="I18" s="29" t="s">
        <v>73</v>
      </c>
      <c r="J18" s="29"/>
      <c r="K18" s="29"/>
    </row>
    <row r="19" spans="2:32" x14ac:dyDescent="0.25">
      <c r="B19" s="17"/>
      <c r="H19">
        <v>1</v>
      </c>
      <c r="I19" s="30" t="s">
        <v>74</v>
      </c>
      <c r="J19" s="30"/>
      <c r="K19" s="30"/>
    </row>
    <row r="20" spans="2:32" x14ac:dyDescent="0.25">
      <c r="F20" s="2"/>
      <c r="H20">
        <v>2</v>
      </c>
      <c r="I20" s="30" t="s">
        <v>75</v>
      </c>
      <c r="J20" s="30"/>
      <c r="K20" s="30"/>
    </row>
    <row r="22" spans="2:32" x14ac:dyDescent="0.25">
      <c r="F22" s="2"/>
    </row>
    <row r="23" spans="2:32" x14ac:dyDescent="0.25">
      <c r="C23" s="118">
        <f>C17-AE7</f>
        <v>0</v>
      </c>
    </row>
    <row r="24" spans="2:32" x14ac:dyDescent="0.25">
      <c r="F24" s="2"/>
    </row>
    <row r="26" spans="2:32" x14ac:dyDescent="0.25">
      <c r="F26" s="2"/>
      <c r="J26" s="59" t="s">
        <v>93</v>
      </c>
      <c r="K26" s="59" t="s">
        <v>94</v>
      </c>
      <c r="L26" s="59" t="s">
        <v>95</v>
      </c>
      <c r="M26" s="59" t="s">
        <v>96</v>
      </c>
      <c r="N26" s="59" t="s">
        <v>97</v>
      </c>
      <c r="O26" s="59" t="s">
        <v>98</v>
      </c>
      <c r="P26" s="59" t="s">
        <v>99</v>
      </c>
      <c r="Q26" s="59" t="s">
        <v>34</v>
      </c>
      <c r="R26" s="59" t="s">
        <v>100</v>
      </c>
      <c r="S26" s="59" t="s">
        <v>101</v>
      </c>
      <c r="T26" s="59" t="s">
        <v>85</v>
      </c>
      <c r="U26" s="59" t="s">
        <v>102</v>
      </c>
      <c r="V26" s="59" t="s">
        <v>103</v>
      </c>
      <c r="W26" s="59" t="s">
        <v>104</v>
      </c>
      <c r="X26" s="59" t="s">
        <v>105</v>
      </c>
      <c r="Y26" s="59" t="s">
        <v>106</v>
      </c>
      <c r="Z26" s="59" t="s">
        <v>107</v>
      </c>
      <c r="AA26" s="59" t="s">
        <v>108</v>
      </c>
      <c r="AB26" s="59" t="s">
        <v>109</v>
      </c>
      <c r="AC26" s="59" t="s">
        <v>110</v>
      </c>
      <c r="AD26" s="59" t="s">
        <v>111</v>
      </c>
      <c r="AE26" s="59" t="s">
        <v>112</v>
      </c>
      <c r="AF26" s="59" t="s">
        <v>113</v>
      </c>
    </row>
    <row r="27" spans="2:32" x14ac:dyDescent="0.25">
      <c r="J27" s="60" t="s">
        <v>114</v>
      </c>
      <c r="K27" s="61">
        <v>21481</v>
      </c>
      <c r="L27" s="1">
        <v>46022</v>
      </c>
      <c r="M27" s="60" t="s">
        <v>115</v>
      </c>
      <c r="N27" s="60" t="s">
        <v>301</v>
      </c>
      <c r="O27" s="60" t="s">
        <v>302</v>
      </c>
      <c r="P27" s="60" t="s">
        <v>303</v>
      </c>
      <c r="Q27" s="60" t="s">
        <v>304</v>
      </c>
      <c r="R27" s="60" t="s">
        <v>116</v>
      </c>
      <c r="S27" s="60" t="s">
        <v>117</v>
      </c>
      <c r="T27" s="62">
        <v>0</v>
      </c>
      <c r="U27" s="63">
        <v>24807</v>
      </c>
      <c r="V27" s="60" t="s">
        <v>118</v>
      </c>
      <c r="W27" s="60" t="s">
        <v>305</v>
      </c>
      <c r="X27" s="60" t="s">
        <v>306</v>
      </c>
      <c r="Y27" s="60" t="s">
        <v>305</v>
      </c>
      <c r="Z27" s="60" t="s">
        <v>119</v>
      </c>
      <c r="AA27" s="63">
        <v>2729</v>
      </c>
      <c r="AB27" s="60" t="s">
        <v>120</v>
      </c>
      <c r="AC27" s="60" t="s">
        <v>117</v>
      </c>
      <c r="AD27" s="60" t="s">
        <v>307</v>
      </c>
      <c r="AE27" s="60" t="s">
        <v>122</v>
      </c>
      <c r="AF27" s="60" t="s">
        <v>156</v>
      </c>
    </row>
    <row r="28" spans="2:32" x14ac:dyDescent="0.25">
      <c r="F28" s="2"/>
      <c r="J28" s="60" t="s">
        <v>114</v>
      </c>
      <c r="K28" s="61">
        <v>21231</v>
      </c>
      <c r="L28" s="1">
        <v>46022</v>
      </c>
      <c r="M28" s="60" t="s">
        <v>115</v>
      </c>
      <c r="N28" s="60" t="s">
        <v>308</v>
      </c>
      <c r="O28" s="60" t="s">
        <v>302</v>
      </c>
      <c r="P28" s="60" t="s">
        <v>303</v>
      </c>
      <c r="Q28" s="60" t="s">
        <v>309</v>
      </c>
      <c r="R28" s="60" t="s">
        <v>116</v>
      </c>
      <c r="S28" s="60" t="s">
        <v>117</v>
      </c>
      <c r="T28" s="62">
        <v>0</v>
      </c>
      <c r="U28" s="63">
        <v>535280</v>
      </c>
      <c r="V28" s="60" t="s">
        <v>118</v>
      </c>
      <c r="W28" s="60" t="s">
        <v>305</v>
      </c>
      <c r="X28" s="60" t="s">
        <v>310</v>
      </c>
      <c r="Y28" s="60" t="s">
        <v>305</v>
      </c>
      <c r="Z28" s="60" t="s">
        <v>119</v>
      </c>
      <c r="AA28" s="63">
        <v>58881</v>
      </c>
      <c r="AB28" s="60" t="s">
        <v>120</v>
      </c>
      <c r="AC28" s="60" t="s">
        <v>117</v>
      </c>
      <c r="AD28" s="60" t="s">
        <v>311</v>
      </c>
      <c r="AE28" s="60" t="s">
        <v>122</v>
      </c>
      <c r="AF28" s="60" t="s">
        <v>156</v>
      </c>
    </row>
    <row r="29" spans="2:32" x14ac:dyDescent="0.25">
      <c r="J29" s="60" t="s">
        <v>114</v>
      </c>
      <c r="K29" s="61">
        <v>18583</v>
      </c>
      <c r="L29" s="1">
        <v>45991</v>
      </c>
      <c r="M29" s="60" t="s">
        <v>115</v>
      </c>
      <c r="N29" s="60" t="s">
        <v>312</v>
      </c>
      <c r="O29" s="60" t="s">
        <v>302</v>
      </c>
      <c r="P29" s="60" t="s">
        <v>303</v>
      </c>
      <c r="Q29" s="60" t="s">
        <v>304</v>
      </c>
      <c r="R29" s="60" t="s">
        <v>116</v>
      </c>
      <c r="S29" s="60" t="s">
        <v>117</v>
      </c>
      <c r="T29" s="62">
        <v>0</v>
      </c>
      <c r="U29" s="63">
        <v>35264</v>
      </c>
      <c r="V29" s="60" t="s">
        <v>118</v>
      </c>
      <c r="W29" s="60" t="s">
        <v>305</v>
      </c>
      <c r="X29" s="60" t="s">
        <v>306</v>
      </c>
      <c r="Y29" s="60" t="s">
        <v>305</v>
      </c>
      <c r="Z29" s="60" t="s">
        <v>119</v>
      </c>
      <c r="AA29" s="63">
        <v>3879</v>
      </c>
      <c r="AB29" s="60" t="s">
        <v>120</v>
      </c>
      <c r="AC29" s="60" t="s">
        <v>117</v>
      </c>
      <c r="AD29" s="60" t="s">
        <v>313</v>
      </c>
      <c r="AE29" s="60" t="s">
        <v>122</v>
      </c>
      <c r="AF29" s="60" t="s">
        <v>156</v>
      </c>
    </row>
    <row r="30" spans="2:32" x14ac:dyDescent="0.25">
      <c r="F30" s="2"/>
      <c r="J30" s="60" t="s">
        <v>114</v>
      </c>
      <c r="K30" s="61">
        <v>18370</v>
      </c>
      <c r="L30" s="1">
        <v>45991</v>
      </c>
      <c r="M30" s="60" t="s">
        <v>115</v>
      </c>
      <c r="N30" s="60" t="s">
        <v>314</v>
      </c>
      <c r="O30" s="60" t="s">
        <v>302</v>
      </c>
      <c r="P30" s="60" t="s">
        <v>303</v>
      </c>
      <c r="Q30" s="60" t="s">
        <v>309</v>
      </c>
      <c r="R30" s="60" t="s">
        <v>116</v>
      </c>
      <c r="S30" s="60" t="s">
        <v>117</v>
      </c>
      <c r="T30" s="62">
        <v>0</v>
      </c>
      <c r="U30" s="63">
        <v>556367</v>
      </c>
      <c r="V30" s="60" t="s">
        <v>118</v>
      </c>
      <c r="W30" s="60" t="s">
        <v>305</v>
      </c>
      <c r="X30" s="60" t="s">
        <v>310</v>
      </c>
      <c r="Y30" s="60" t="s">
        <v>305</v>
      </c>
      <c r="Z30" s="60" t="s">
        <v>119</v>
      </c>
      <c r="AA30" s="63">
        <v>61200</v>
      </c>
      <c r="AB30" s="60" t="s">
        <v>120</v>
      </c>
      <c r="AC30" s="60" t="s">
        <v>117</v>
      </c>
      <c r="AD30" s="60" t="s">
        <v>315</v>
      </c>
      <c r="AE30" s="60" t="s">
        <v>122</v>
      </c>
      <c r="AF30" s="60" t="s">
        <v>156</v>
      </c>
    </row>
    <row r="31" spans="2:32" x14ac:dyDescent="0.25">
      <c r="J31" s="60" t="s">
        <v>114</v>
      </c>
      <c r="K31" s="61">
        <v>18889</v>
      </c>
      <c r="L31" s="1">
        <v>45962</v>
      </c>
      <c r="M31" s="60" t="s">
        <v>12</v>
      </c>
      <c r="N31" s="60" t="s">
        <v>316</v>
      </c>
      <c r="O31" s="60" t="s">
        <v>302</v>
      </c>
      <c r="P31" s="60" t="s">
        <v>303</v>
      </c>
      <c r="Q31" s="60" t="s">
        <v>317</v>
      </c>
      <c r="R31" s="60" t="s">
        <v>116</v>
      </c>
      <c r="S31" s="60" t="s">
        <v>117</v>
      </c>
      <c r="T31" s="62">
        <v>0</v>
      </c>
      <c r="U31" s="63">
        <v>-208</v>
      </c>
      <c r="V31" s="60" t="s">
        <v>118</v>
      </c>
      <c r="W31" s="60" t="s">
        <v>305</v>
      </c>
      <c r="X31" s="60" t="s">
        <v>117</v>
      </c>
      <c r="Y31" s="60" t="s">
        <v>305</v>
      </c>
      <c r="Z31" s="60" t="s">
        <v>119</v>
      </c>
      <c r="AA31" s="63">
        <v>-23</v>
      </c>
      <c r="AB31" s="60" t="s">
        <v>120</v>
      </c>
      <c r="AC31" s="60" t="s">
        <v>117</v>
      </c>
      <c r="AD31" s="60" t="s">
        <v>117</v>
      </c>
      <c r="AE31" s="60" t="s">
        <v>12</v>
      </c>
      <c r="AF31" s="60" t="s">
        <v>156</v>
      </c>
    </row>
    <row r="32" spans="2:32" x14ac:dyDescent="0.25">
      <c r="F32" s="2"/>
      <c r="J32" s="60" t="s">
        <v>114</v>
      </c>
      <c r="K32" s="61">
        <v>17058</v>
      </c>
      <c r="L32" s="1">
        <v>45961</v>
      </c>
      <c r="M32" s="60" t="s">
        <v>115</v>
      </c>
      <c r="N32" s="60" t="s">
        <v>318</v>
      </c>
      <c r="O32" s="60" t="s">
        <v>302</v>
      </c>
      <c r="P32" s="60" t="s">
        <v>303</v>
      </c>
      <c r="Q32" s="60" t="s">
        <v>319</v>
      </c>
      <c r="R32" s="60" t="s">
        <v>116</v>
      </c>
      <c r="S32" s="60" t="s">
        <v>117</v>
      </c>
      <c r="T32" s="62">
        <v>0</v>
      </c>
      <c r="U32" s="63">
        <v>423128</v>
      </c>
      <c r="V32" s="60" t="s">
        <v>118</v>
      </c>
      <c r="W32" s="60" t="s">
        <v>305</v>
      </c>
      <c r="X32" s="60" t="s">
        <v>310</v>
      </c>
      <c r="Y32" s="60" t="s">
        <v>305</v>
      </c>
      <c r="Z32" s="60" t="s">
        <v>119</v>
      </c>
      <c r="AA32" s="63">
        <v>46544</v>
      </c>
      <c r="AB32" s="60" t="s">
        <v>120</v>
      </c>
      <c r="AC32" s="60" t="s">
        <v>117</v>
      </c>
      <c r="AD32" s="60" t="s">
        <v>320</v>
      </c>
      <c r="AE32" s="60" t="s">
        <v>122</v>
      </c>
      <c r="AF32" s="60" t="s">
        <v>156</v>
      </c>
    </row>
    <row r="33" spans="6:32" x14ac:dyDescent="0.25">
      <c r="J33" s="60" t="s">
        <v>114</v>
      </c>
      <c r="K33" s="61">
        <v>14936</v>
      </c>
      <c r="L33" s="1">
        <v>45930</v>
      </c>
      <c r="M33" s="60" t="s">
        <v>115</v>
      </c>
      <c r="N33" s="60" t="s">
        <v>321</v>
      </c>
      <c r="O33" s="60" t="s">
        <v>302</v>
      </c>
      <c r="P33" s="60" t="s">
        <v>303</v>
      </c>
      <c r="Q33" s="60" t="s">
        <v>319</v>
      </c>
      <c r="R33" s="60" t="s">
        <v>116</v>
      </c>
      <c r="S33" s="60" t="s">
        <v>117</v>
      </c>
      <c r="T33" s="62">
        <v>0</v>
      </c>
      <c r="U33" s="63">
        <v>6295</v>
      </c>
      <c r="V33" s="60" t="s">
        <v>118</v>
      </c>
      <c r="W33" s="60" t="s">
        <v>305</v>
      </c>
      <c r="X33" s="60" t="s">
        <v>310</v>
      </c>
      <c r="Y33" s="60" t="s">
        <v>305</v>
      </c>
      <c r="Z33" s="60" t="s">
        <v>119</v>
      </c>
      <c r="AA33" s="63">
        <v>692</v>
      </c>
      <c r="AB33" s="60" t="s">
        <v>120</v>
      </c>
      <c r="AC33" s="60" t="s">
        <v>117</v>
      </c>
      <c r="AD33" s="60" t="s">
        <v>322</v>
      </c>
      <c r="AE33" s="60" t="s">
        <v>122</v>
      </c>
      <c r="AF33" s="60" t="s">
        <v>156</v>
      </c>
    </row>
    <row r="34" spans="6:32" x14ac:dyDescent="0.25">
      <c r="F34" s="2"/>
      <c r="J34" s="60" t="s">
        <v>114</v>
      </c>
      <c r="K34" s="61">
        <v>12957</v>
      </c>
      <c r="L34" s="1">
        <v>45900</v>
      </c>
      <c r="M34" s="60" t="s">
        <v>115</v>
      </c>
      <c r="N34" s="60" t="s">
        <v>323</v>
      </c>
      <c r="O34" s="60" t="s">
        <v>302</v>
      </c>
      <c r="P34" s="60" t="s">
        <v>303</v>
      </c>
      <c r="Q34" s="60" t="s">
        <v>309</v>
      </c>
      <c r="R34" s="60" t="s">
        <v>116</v>
      </c>
      <c r="S34" s="60" t="s">
        <v>117</v>
      </c>
      <c r="T34" s="62">
        <v>0</v>
      </c>
      <c r="U34" s="63">
        <v>324190</v>
      </c>
      <c r="V34" s="60" t="s">
        <v>118</v>
      </c>
      <c r="W34" s="60" t="s">
        <v>305</v>
      </c>
      <c r="X34" s="60" t="s">
        <v>310</v>
      </c>
      <c r="Y34" s="60" t="s">
        <v>305</v>
      </c>
      <c r="Z34" s="60" t="s">
        <v>119</v>
      </c>
      <c r="AA34" s="63">
        <v>35661</v>
      </c>
      <c r="AB34" s="60" t="s">
        <v>120</v>
      </c>
      <c r="AC34" s="60" t="s">
        <v>117</v>
      </c>
      <c r="AD34" s="60" t="s">
        <v>324</v>
      </c>
      <c r="AE34" s="60" t="s">
        <v>122</v>
      </c>
      <c r="AF34" s="60" t="s">
        <v>156</v>
      </c>
    </row>
    <row r="35" spans="6:32" x14ac:dyDescent="0.25">
      <c r="J35" s="60" t="s">
        <v>114</v>
      </c>
      <c r="K35" s="61">
        <v>10669</v>
      </c>
      <c r="L35" s="1">
        <v>45869</v>
      </c>
      <c r="M35" s="60" t="s">
        <v>115</v>
      </c>
      <c r="N35" s="60" t="s">
        <v>325</v>
      </c>
      <c r="O35" s="60" t="s">
        <v>302</v>
      </c>
      <c r="P35" s="60" t="s">
        <v>303</v>
      </c>
      <c r="Q35" s="60" t="s">
        <v>326</v>
      </c>
      <c r="R35" s="60" t="s">
        <v>116</v>
      </c>
      <c r="S35" s="60" t="s">
        <v>117</v>
      </c>
      <c r="T35" s="62">
        <v>0</v>
      </c>
      <c r="U35" s="63">
        <v>436168</v>
      </c>
      <c r="V35" s="60" t="s">
        <v>118</v>
      </c>
      <c r="W35" s="60" t="s">
        <v>305</v>
      </c>
      <c r="X35" s="60" t="s">
        <v>310</v>
      </c>
      <c r="Y35" s="60" t="s">
        <v>305</v>
      </c>
      <c r="Z35" s="60" t="s">
        <v>119</v>
      </c>
      <c r="AA35" s="63">
        <v>47978</v>
      </c>
      <c r="AB35" s="60" t="s">
        <v>120</v>
      </c>
      <c r="AC35" s="60" t="s">
        <v>117</v>
      </c>
      <c r="AD35" s="60" t="s">
        <v>327</v>
      </c>
      <c r="AE35" s="60" t="s">
        <v>122</v>
      </c>
      <c r="AF35" s="60" t="s">
        <v>156</v>
      </c>
    </row>
    <row r="36" spans="6:32" x14ac:dyDescent="0.25">
      <c r="F36" s="2"/>
      <c r="J36" s="60" t="s">
        <v>114</v>
      </c>
      <c r="K36" s="61">
        <v>9662</v>
      </c>
      <c r="L36" s="1">
        <v>45838</v>
      </c>
      <c r="M36" s="60" t="s">
        <v>115</v>
      </c>
      <c r="N36" s="60" t="s">
        <v>328</v>
      </c>
      <c r="O36" s="60" t="s">
        <v>302</v>
      </c>
      <c r="P36" s="60" t="s">
        <v>303</v>
      </c>
      <c r="Q36" s="60" t="s">
        <v>309</v>
      </c>
      <c r="R36" s="60" t="s">
        <v>116</v>
      </c>
      <c r="S36" s="60" t="s">
        <v>117</v>
      </c>
      <c r="T36" s="62">
        <v>0</v>
      </c>
      <c r="U36" s="63">
        <v>401210</v>
      </c>
      <c r="V36" s="60" t="s">
        <v>118</v>
      </c>
      <c r="W36" s="60" t="s">
        <v>305</v>
      </c>
      <c r="X36" s="60" t="s">
        <v>310</v>
      </c>
      <c r="Y36" s="60" t="s">
        <v>305</v>
      </c>
      <c r="Z36" s="60" t="s">
        <v>119</v>
      </c>
      <c r="AA36" s="63">
        <v>44133</v>
      </c>
      <c r="AB36" s="60" t="s">
        <v>120</v>
      </c>
      <c r="AC36" s="60" t="s">
        <v>117</v>
      </c>
      <c r="AD36" s="60" t="s">
        <v>329</v>
      </c>
      <c r="AE36" s="60" t="s">
        <v>122</v>
      </c>
      <c r="AF36" s="60" t="s">
        <v>156</v>
      </c>
    </row>
    <row r="37" spans="6:32" x14ac:dyDescent="0.25">
      <c r="J37" s="60" t="s">
        <v>114</v>
      </c>
      <c r="K37" s="61">
        <v>8151</v>
      </c>
      <c r="L37" s="1">
        <v>45808</v>
      </c>
      <c r="M37" s="60" t="s">
        <v>115</v>
      </c>
      <c r="N37" s="60" t="s">
        <v>330</v>
      </c>
      <c r="O37" s="60" t="s">
        <v>302</v>
      </c>
      <c r="P37" s="60" t="s">
        <v>303</v>
      </c>
      <c r="Q37" s="60" t="s">
        <v>309</v>
      </c>
      <c r="R37" s="60" t="s">
        <v>116</v>
      </c>
      <c r="S37" s="60" t="s">
        <v>117</v>
      </c>
      <c r="T37" s="62">
        <v>0</v>
      </c>
      <c r="U37" s="63">
        <v>463754</v>
      </c>
      <c r="V37" s="60" t="s">
        <v>118</v>
      </c>
      <c r="W37" s="60" t="s">
        <v>305</v>
      </c>
      <c r="X37" s="60" t="s">
        <v>310</v>
      </c>
      <c r="Y37" s="60" t="s">
        <v>305</v>
      </c>
      <c r="Z37" s="60" t="s">
        <v>119</v>
      </c>
      <c r="AA37" s="63">
        <v>51013</v>
      </c>
      <c r="AB37" s="60" t="s">
        <v>120</v>
      </c>
      <c r="AC37" s="60" t="s">
        <v>117</v>
      </c>
      <c r="AD37" s="60" t="s">
        <v>331</v>
      </c>
      <c r="AE37" s="60" t="s">
        <v>122</v>
      </c>
      <c r="AF37" s="60" t="s">
        <v>156</v>
      </c>
    </row>
    <row r="38" spans="6:32" x14ac:dyDescent="0.25">
      <c r="F38" s="2"/>
      <c r="J38" s="60" t="s">
        <v>114</v>
      </c>
      <c r="K38" s="61">
        <v>6283</v>
      </c>
      <c r="L38" s="1">
        <v>45777</v>
      </c>
      <c r="M38" s="60" t="s">
        <v>115</v>
      </c>
      <c r="N38" s="60" t="s">
        <v>332</v>
      </c>
      <c r="O38" s="60" t="s">
        <v>302</v>
      </c>
      <c r="P38" s="60" t="s">
        <v>303</v>
      </c>
      <c r="Q38" s="60" t="s">
        <v>333</v>
      </c>
      <c r="R38" s="60" t="s">
        <v>116</v>
      </c>
      <c r="S38" s="60" t="s">
        <v>117</v>
      </c>
      <c r="T38" s="62">
        <v>0</v>
      </c>
      <c r="U38" s="63">
        <v>343608</v>
      </c>
      <c r="V38" s="60" t="s">
        <v>118</v>
      </c>
      <c r="W38" s="60" t="s">
        <v>305</v>
      </c>
      <c r="X38" s="60" t="s">
        <v>310</v>
      </c>
      <c r="Y38" s="60" t="s">
        <v>305</v>
      </c>
      <c r="Z38" s="60" t="s">
        <v>119</v>
      </c>
      <c r="AA38" s="63">
        <v>37797</v>
      </c>
      <c r="AB38" s="60" t="s">
        <v>120</v>
      </c>
      <c r="AC38" s="60" t="s">
        <v>117</v>
      </c>
      <c r="AD38" s="60" t="s">
        <v>334</v>
      </c>
      <c r="AE38" s="60" t="s">
        <v>122</v>
      </c>
      <c r="AF38" s="60" t="s">
        <v>156</v>
      </c>
    </row>
    <row r="39" spans="6:32" x14ac:dyDescent="0.25">
      <c r="J39" s="60" t="s">
        <v>114</v>
      </c>
      <c r="K39" s="61">
        <v>4327</v>
      </c>
      <c r="L39" s="1">
        <v>45747</v>
      </c>
      <c r="M39" s="60" t="s">
        <v>115</v>
      </c>
      <c r="N39" s="60" t="s">
        <v>335</v>
      </c>
      <c r="O39" s="60" t="s">
        <v>302</v>
      </c>
      <c r="P39" s="60" t="s">
        <v>303</v>
      </c>
      <c r="Q39" s="60" t="s">
        <v>336</v>
      </c>
      <c r="R39" s="60" t="s">
        <v>116</v>
      </c>
      <c r="S39" s="60" t="s">
        <v>117</v>
      </c>
      <c r="T39" s="62">
        <v>0</v>
      </c>
      <c r="U39" s="63">
        <v>309121</v>
      </c>
      <c r="V39" s="60" t="s">
        <v>118</v>
      </c>
      <c r="W39" s="60" t="s">
        <v>305</v>
      </c>
      <c r="X39" s="60" t="s">
        <v>310</v>
      </c>
      <c r="Y39" s="60" t="s">
        <v>305</v>
      </c>
      <c r="Z39" s="60" t="s">
        <v>119</v>
      </c>
      <c r="AA39" s="63">
        <v>34003</v>
      </c>
      <c r="AB39" s="60" t="s">
        <v>120</v>
      </c>
      <c r="AC39" s="60" t="s">
        <v>117</v>
      </c>
      <c r="AD39" s="60" t="s">
        <v>337</v>
      </c>
      <c r="AE39" s="60" t="s">
        <v>122</v>
      </c>
      <c r="AF39" s="60" t="s">
        <v>156</v>
      </c>
    </row>
    <row r="40" spans="6:32" x14ac:dyDescent="0.25">
      <c r="F40" s="2"/>
      <c r="J40" s="60" t="s">
        <v>114</v>
      </c>
      <c r="K40" s="61">
        <v>3942</v>
      </c>
      <c r="L40" s="1">
        <v>45716</v>
      </c>
      <c r="M40" s="60" t="s">
        <v>115</v>
      </c>
      <c r="N40" s="60" t="s">
        <v>338</v>
      </c>
      <c r="O40" s="60" t="s">
        <v>302</v>
      </c>
      <c r="P40" s="60" t="s">
        <v>303</v>
      </c>
      <c r="Q40" s="60" t="s">
        <v>339</v>
      </c>
      <c r="R40" s="60" t="s">
        <v>116</v>
      </c>
      <c r="S40" s="60" t="s">
        <v>117</v>
      </c>
      <c r="T40" s="62">
        <v>0</v>
      </c>
      <c r="U40" s="63">
        <v>341865</v>
      </c>
      <c r="V40" s="60" t="s">
        <v>118</v>
      </c>
      <c r="W40" s="60" t="s">
        <v>305</v>
      </c>
      <c r="X40" s="60" t="s">
        <v>310</v>
      </c>
      <c r="Y40" s="60" t="s">
        <v>305</v>
      </c>
      <c r="Z40" s="60" t="s">
        <v>119</v>
      </c>
      <c r="AA40" s="63">
        <v>37605</v>
      </c>
      <c r="AB40" s="60" t="s">
        <v>120</v>
      </c>
      <c r="AC40" s="60" t="s">
        <v>117</v>
      </c>
      <c r="AD40" s="60" t="s">
        <v>340</v>
      </c>
      <c r="AE40" s="60" t="s">
        <v>122</v>
      </c>
      <c r="AF40" s="60" t="s">
        <v>156</v>
      </c>
    </row>
    <row r="41" spans="6:32" x14ac:dyDescent="0.25">
      <c r="J41" s="60" t="s">
        <v>114</v>
      </c>
      <c r="K41" s="61">
        <v>1747</v>
      </c>
      <c r="L41" s="1">
        <v>45688</v>
      </c>
      <c r="M41" s="60" t="s">
        <v>115</v>
      </c>
      <c r="N41" s="60" t="s">
        <v>341</v>
      </c>
      <c r="O41" s="60" t="s">
        <v>302</v>
      </c>
      <c r="P41" s="60" t="s">
        <v>303</v>
      </c>
      <c r="Q41" s="60" t="s">
        <v>342</v>
      </c>
      <c r="R41" s="60" t="s">
        <v>116</v>
      </c>
      <c r="S41" s="60" t="s">
        <v>117</v>
      </c>
      <c r="T41" s="62">
        <v>0</v>
      </c>
      <c r="U41" s="63">
        <v>11920</v>
      </c>
      <c r="V41" s="60" t="s">
        <v>118</v>
      </c>
      <c r="W41" s="60" t="s">
        <v>305</v>
      </c>
      <c r="X41" s="60" t="s">
        <v>343</v>
      </c>
      <c r="Y41" s="60" t="s">
        <v>305</v>
      </c>
      <c r="Z41" s="60" t="s">
        <v>119</v>
      </c>
      <c r="AA41" s="63">
        <v>1311</v>
      </c>
      <c r="AB41" s="60" t="s">
        <v>120</v>
      </c>
      <c r="AC41" s="60" t="s">
        <v>117</v>
      </c>
      <c r="AD41" s="60" t="s">
        <v>344</v>
      </c>
      <c r="AE41" s="60" t="s">
        <v>122</v>
      </c>
      <c r="AF41" s="60" t="s">
        <v>156</v>
      </c>
    </row>
    <row r="42" spans="6:32" x14ac:dyDescent="0.25">
      <c r="F42" s="2"/>
      <c r="J42" s="60" t="s">
        <v>114</v>
      </c>
      <c r="K42" s="61">
        <v>1686</v>
      </c>
      <c r="L42" s="1">
        <v>45688</v>
      </c>
      <c r="M42" s="60" t="s">
        <v>115</v>
      </c>
      <c r="N42" s="60" t="s">
        <v>345</v>
      </c>
      <c r="O42" s="60" t="s">
        <v>302</v>
      </c>
      <c r="P42" s="60" t="s">
        <v>303</v>
      </c>
      <c r="Q42" s="60" t="s">
        <v>346</v>
      </c>
      <c r="R42" s="60" t="s">
        <v>116</v>
      </c>
      <c r="S42" s="60" t="s">
        <v>117</v>
      </c>
      <c r="T42" s="62">
        <v>0</v>
      </c>
      <c r="U42" s="63">
        <v>498165</v>
      </c>
      <c r="V42" s="60" t="s">
        <v>118</v>
      </c>
      <c r="W42" s="60" t="s">
        <v>305</v>
      </c>
      <c r="X42" s="60" t="s">
        <v>310</v>
      </c>
      <c r="Y42" s="60" t="s">
        <v>305</v>
      </c>
      <c r="Z42" s="60" t="s">
        <v>119</v>
      </c>
      <c r="AA42" s="63">
        <v>54798</v>
      </c>
      <c r="AB42" s="60" t="s">
        <v>120</v>
      </c>
      <c r="AC42" s="60" t="s">
        <v>117</v>
      </c>
      <c r="AD42" s="60" t="s">
        <v>347</v>
      </c>
      <c r="AE42" s="60" t="s">
        <v>122</v>
      </c>
      <c r="AF42" s="60" t="s">
        <v>156</v>
      </c>
    </row>
    <row r="44" spans="6:32" x14ac:dyDescent="0.25">
      <c r="F44" s="2"/>
    </row>
    <row r="46" spans="6:32" x14ac:dyDescent="0.25">
      <c r="F46" s="2"/>
    </row>
    <row r="48" spans="6:32" x14ac:dyDescent="0.25">
      <c r="F48" s="2"/>
    </row>
    <row r="50" spans="6:6" x14ac:dyDescent="0.25">
      <c r="F50" s="2"/>
    </row>
    <row r="52" spans="6:6" x14ac:dyDescent="0.25">
      <c r="F52" s="2"/>
    </row>
    <row r="54" spans="6:6" x14ac:dyDescent="0.25">
      <c r="F54" s="2"/>
    </row>
    <row r="56" spans="6:6" x14ac:dyDescent="0.25">
      <c r="F56" s="2"/>
    </row>
    <row r="58" spans="6:6" x14ac:dyDescent="0.25">
      <c r="F58" s="2"/>
    </row>
    <row r="60" spans="6:6" x14ac:dyDescent="0.25">
      <c r="F60" s="2"/>
    </row>
    <row r="62" spans="6:6" x14ac:dyDescent="0.25">
      <c r="F62" s="2"/>
    </row>
    <row r="64" spans="6:6" x14ac:dyDescent="0.25">
      <c r="F64" s="2"/>
    </row>
    <row r="66" spans="6:6" x14ac:dyDescent="0.25">
      <c r="F66" s="2"/>
    </row>
    <row r="68" spans="6:6" x14ac:dyDescent="0.25">
      <c r="F68" s="2"/>
    </row>
    <row r="70" spans="6:6" x14ac:dyDescent="0.25">
      <c r="F70" s="2"/>
    </row>
    <row r="72" spans="6:6" x14ac:dyDescent="0.25">
      <c r="F72" s="2"/>
    </row>
    <row r="74" spans="6:6" x14ac:dyDescent="0.25">
      <c r="F74" s="2"/>
    </row>
    <row r="76" spans="6:6" x14ac:dyDescent="0.25">
      <c r="F76" s="2"/>
    </row>
    <row r="78" spans="6:6" x14ac:dyDescent="0.25">
      <c r="F78" s="2"/>
    </row>
    <row r="80" spans="6:6" x14ac:dyDescent="0.25">
      <c r="F80" s="2"/>
    </row>
    <row r="82" spans="6:6" x14ac:dyDescent="0.25">
      <c r="F82" s="2"/>
    </row>
    <row r="84" spans="6:6" x14ac:dyDescent="0.25">
      <c r="F84" s="2"/>
    </row>
    <row r="86" spans="6:6" x14ac:dyDescent="0.25">
      <c r="F86" s="2"/>
    </row>
    <row r="88" spans="6:6" x14ac:dyDescent="0.25">
      <c r="F88" s="2"/>
    </row>
    <row r="90" spans="6:6" x14ac:dyDescent="0.25">
      <c r="F90" s="2"/>
    </row>
  </sheetData>
  <mergeCells count="4">
    <mergeCell ref="H3:Q3"/>
    <mergeCell ref="R3:AD3"/>
    <mergeCell ref="AE3:AE4"/>
    <mergeCell ref="H4:Q4"/>
  </mergeCells>
  <phoneticPr fontId="9" type="noConversion"/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8849-188D-480F-A285-7AF1EF330C66}">
  <sheetPr>
    <tabColor theme="0" tint="-4.9989318521683403E-2"/>
  </sheetPr>
  <dimension ref="B2:J43"/>
  <sheetViews>
    <sheetView zoomScale="80" zoomScaleNormal="80" workbookViewId="0">
      <selection activeCell="H33" sqref="H33"/>
    </sheetView>
  </sheetViews>
  <sheetFormatPr defaultRowHeight="15" x14ac:dyDescent="0.25"/>
  <cols>
    <col min="1" max="1" width="11" customWidth="1"/>
    <col min="2" max="2" width="22.7109375" customWidth="1"/>
    <col min="3" max="3" width="57" bestFit="1" customWidth="1"/>
    <col min="4" max="4" width="12.7109375" style="64" customWidth="1"/>
    <col min="5" max="5" width="18.28515625" style="64" customWidth="1"/>
    <col min="6" max="6" width="6.7109375" customWidth="1"/>
    <col min="7" max="7" width="26.28515625" customWidth="1"/>
    <col min="8" max="8" width="55.7109375" customWidth="1"/>
    <col min="9" max="9" width="34.28515625" style="64" customWidth="1"/>
    <col min="10" max="10" width="14.28515625" style="64" customWidth="1"/>
    <col min="11" max="11" width="21.7109375" customWidth="1"/>
  </cols>
  <sheetData>
    <row r="2" spans="2:10" ht="19.5" x14ac:dyDescent="0.3">
      <c r="B2" s="170" t="s">
        <v>203</v>
      </c>
      <c r="C2" s="171"/>
      <c r="D2" s="171"/>
      <c r="E2" s="172"/>
      <c r="F2" s="20"/>
      <c r="G2" s="170" t="s">
        <v>204</v>
      </c>
      <c r="H2" s="171"/>
      <c r="I2" s="171"/>
      <c r="J2" s="172"/>
    </row>
    <row r="3" spans="2:10" x14ac:dyDescent="0.25">
      <c r="B3" s="3" t="s">
        <v>205</v>
      </c>
      <c r="C3" s="3" t="s">
        <v>34</v>
      </c>
      <c r="D3" s="3" t="s">
        <v>85</v>
      </c>
      <c r="E3" s="3" t="s">
        <v>206</v>
      </c>
      <c r="G3" s="3" t="s">
        <v>205</v>
      </c>
      <c r="H3" s="3" t="s">
        <v>34</v>
      </c>
      <c r="I3" s="3" t="s">
        <v>85</v>
      </c>
      <c r="J3" s="3" t="s">
        <v>206</v>
      </c>
    </row>
    <row r="4" spans="2:10" ht="18" customHeight="1" x14ac:dyDescent="0.25">
      <c r="B4" s="19" t="s">
        <v>358</v>
      </c>
      <c r="C4" t="s">
        <v>210</v>
      </c>
      <c r="D4" s="64">
        <f>22*3</f>
        <v>66</v>
      </c>
      <c r="E4" s="64" t="s">
        <v>202</v>
      </c>
      <c r="G4" s="19" t="s">
        <v>354</v>
      </c>
      <c r="H4" t="s">
        <v>207</v>
      </c>
      <c r="I4" s="64">
        <f>20*2</f>
        <v>40</v>
      </c>
      <c r="J4" s="64" t="s">
        <v>208</v>
      </c>
    </row>
    <row r="5" spans="2:10" x14ac:dyDescent="0.25">
      <c r="B5" s="19" t="s">
        <v>357</v>
      </c>
      <c r="C5" t="s">
        <v>359</v>
      </c>
      <c r="D5" s="64">
        <f>19*3</f>
        <v>57</v>
      </c>
      <c r="E5" s="64" t="s">
        <v>208</v>
      </c>
      <c r="G5" s="19" t="s">
        <v>353</v>
      </c>
      <c r="H5" t="s">
        <v>207</v>
      </c>
      <c r="I5" s="64">
        <f>20*1</f>
        <v>20</v>
      </c>
      <c r="J5" s="64" t="s">
        <v>208</v>
      </c>
    </row>
    <row r="6" spans="2:10" x14ac:dyDescent="0.25">
      <c r="B6" s="19"/>
      <c r="C6" t="s">
        <v>360</v>
      </c>
      <c r="D6" s="64">
        <f>19*3</f>
        <v>57</v>
      </c>
      <c r="E6" s="64" t="s">
        <v>208</v>
      </c>
      <c r="G6" s="19" t="s">
        <v>350</v>
      </c>
      <c r="H6" t="s">
        <v>366</v>
      </c>
      <c r="I6" s="64">
        <f>23*1</f>
        <v>23</v>
      </c>
      <c r="J6" s="64" t="s">
        <v>202</v>
      </c>
    </row>
    <row r="7" spans="2:10" x14ac:dyDescent="0.25">
      <c r="B7" s="19" t="s">
        <v>356</v>
      </c>
      <c r="C7" t="s">
        <v>210</v>
      </c>
      <c r="D7" s="64">
        <f>22*4</f>
        <v>88</v>
      </c>
      <c r="E7" s="64" t="s">
        <v>202</v>
      </c>
      <c r="G7" s="19"/>
      <c r="H7" t="s">
        <v>207</v>
      </c>
      <c r="I7" s="64">
        <f>20*2</f>
        <v>40</v>
      </c>
      <c r="J7" s="64" t="s">
        <v>208</v>
      </c>
    </row>
    <row r="8" spans="2:10" x14ac:dyDescent="0.25">
      <c r="B8" s="19" t="s">
        <v>355</v>
      </c>
      <c r="C8" t="s">
        <v>359</v>
      </c>
      <c r="D8" s="64">
        <f>19*5</f>
        <v>95</v>
      </c>
      <c r="E8" s="64" t="s">
        <v>208</v>
      </c>
      <c r="G8" s="19" t="s">
        <v>348</v>
      </c>
      <c r="H8" t="s">
        <v>207</v>
      </c>
      <c r="I8" s="64">
        <f>20*3</f>
        <v>60</v>
      </c>
      <c r="J8" s="64" t="s">
        <v>208</v>
      </c>
    </row>
    <row r="9" spans="2:10" x14ac:dyDescent="0.25">
      <c r="B9" s="19" t="s">
        <v>352</v>
      </c>
      <c r="C9" t="s">
        <v>359</v>
      </c>
      <c r="D9" s="64">
        <f>19*4</f>
        <v>76</v>
      </c>
      <c r="E9" s="64" t="s">
        <v>208</v>
      </c>
      <c r="G9" s="19"/>
    </row>
    <row r="10" spans="2:10" x14ac:dyDescent="0.25">
      <c r="B10" s="19" t="s">
        <v>351</v>
      </c>
      <c r="C10" t="s">
        <v>359</v>
      </c>
      <c r="D10" s="64">
        <f>19*4</f>
        <v>76</v>
      </c>
      <c r="E10" s="64" t="s">
        <v>208</v>
      </c>
      <c r="G10" s="19"/>
    </row>
    <row r="11" spans="2:10" x14ac:dyDescent="0.25">
      <c r="B11" s="19"/>
      <c r="C11" t="s">
        <v>360</v>
      </c>
      <c r="D11" s="64">
        <f>19*2</f>
        <v>38</v>
      </c>
      <c r="E11" s="64" t="s">
        <v>208</v>
      </c>
      <c r="G11" s="19"/>
    </row>
    <row r="12" spans="2:10" x14ac:dyDescent="0.25">
      <c r="B12" s="19" t="s">
        <v>349</v>
      </c>
      <c r="C12" t="s">
        <v>361</v>
      </c>
      <c r="D12" s="64">
        <f>19*4</f>
        <v>76</v>
      </c>
      <c r="E12" s="64" t="s">
        <v>208</v>
      </c>
      <c r="G12" s="19"/>
    </row>
    <row r="13" spans="2:10" x14ac:dyDescent="0.25">
      <c r="B13" s="19"/>
    </row>
    <row r="14" spans="2:10" x14ac:dyDescent="0.25">
      <c r="B14" s="19"/>
    </row>
    <row r="15" spans="2:10" x14ac:dyDescent="0.25">
      <c r="B15" s="19"/>
    </row>
    <row r="16" spans="2:10" x14ac:dyDescent="0.25">
      <c r="B16" s="19"/>
    </row>
    <row r="17" spans="2:10" x14ac:dyDescent="0.25">
      <c r="B17" s="19"/>
    </row>
    <row r="18" spans="2:10" x14ac:dyDescent="0.25">
      <c r="B18" s="19"/>
      <c r="D18" s="65"/>
      <c r="E18" s="65"/>
      <c r="I18" s="65"/>
      <c r="J18" s="65"/>
    </row>
    <row r="19" spans="2:10" x14ac:dyDescent="0.25">
      <c r="B19" s="19"/>
      <c r="C19" t="s">
        <v>210</v>
      </c>
      <c r="D19" s="122">
        <f>SUMIF(E4:E17,E19,D4:D17)</f>
        <v>154</v>
      </c>
      <c r="E19" s="64" t="s">
        <v>36</v>
      </c>
      <c r="H19" t="s">
        <v>209</v>
      </c>
      <c r="I19" s="122">
        <f>SUMIF(J4:J17,J19,I4:I17)</f>
        <v>23</v>
      </c>
      <c r="J19" s="64" t="s">
        <v>36</v>
      </c>
    </row>
    <row r="20" spans="2:10" x14ac:dyDescent="0.25">
      <c r="B20" s="19"/>
      <c r="C20" t="s">
        <v>212</v>
      </c>
      <c r="D20" s="122">
        <f>SUMIF(E4:E17,E20,D4:D17)</f>
        <v>475</v>
      </c>
      <c r="E20" s="64" t="s">
        <v>211</v>
      </c>
      <c r="H20" t="s">
        <v>207</v>
      </c>
      <c r="I20" s="122">
        <f>SUMIF(J4:J17,J20,I4:I17)</f>
        <v>160</v>
      </c>
      <c r="J20" s="64" t="s">
        <v>211</v>
      </c>
    </row>
    <row r="21" spans="2:10" x14ac:dyDescent="0.25">
      <c r="B21" s="19"/>
    </row>
    <row r="30" spans="2:10" ht="19.5" x14ac:dyDescent="0.3">
      <c r="C30" s="23"/>
      <c r="D30" s="47"/>
      <c r="E30" s="47"/>
    </row>
    <row r="31" spans="2:10" ht="19.5" x14ac:dyDescent="0.3">
      <c r="C31" s="23" t="s">
        <v>365</v>
      </c>
      <c r="D31" s="47"/>
      <c r="E31" s="47"/>
    </row>
    <row r="32" spans="2:10" x14ac:dyDescent="0.25">
      <c r="C32" s="33" t="s">
        <v>34</v>
      </c>
      <c r="D32" s="125" t="s">
        <v>363</v>
      </c>
      <c r="E32" s="125" t="s">
        <v>364</v>
      </c>
    </row>
    <row r="33" spans="3:5" x14ac:dyDescent="0.25">
      <c r="C33" s="28" t="str">
        <f t="shared" ref="C33:E34" si="0">C19</f>
        <v>Caustic cleaner 22kg</v>
      </c>
      <c r="D33" s="126">
        <f t="shared" si="0"/>
        <v>154</v>
      </c>
      <c r="E33" s="126" t="str">
        <f t="shared" si="0"/>
        <v>KG</v>
      </c>
    </row>
    <row r="34" spans="3:5" x14ac:dyDescent="0.25">
      <c r="C34" s="28" t="str">
        <f t="shared" si="0"/>
        <v>Eggs so clean eggjaþvottaefni 19ltr. Einnig booster 19ltr.</v>
      </c>
      <c r="D34" s="126">
        <f t="shared" si="0"/>
        <v>475</v>
      </c>
      <c r="E34" s="126" t="str">
        <f t="shared" si="0"/>
        <v>LTR</v>
      </c>
    </row>
    <row r="35" spans="3:5" x14ac:dyDescent="0.25">
      <c r="C35" s="28" t="str">
        <f t="shared" ref="C35:E36" si="1">H19</f>
        <v>TK-17 Klórkvoða 23kg 20L</v>
      </c>
      <c r="D35" s="126">
        <f t="shared" si="1"/>
        <v>23</v>
      </c>
      <c r="E35" s="126" t="str">
        <f t="shared" si="1"/>
        <v>KG</v>
      </c>
    </row>
    <row r="36" spans="3:5" x14ac:dyDescent="0.25">
      <c r="C36" s="28" t="str">
        <f t="shared" si="1"/>
        <v>Ts Sótthreinsir 20ltr.</v>
      </c>
      <c r="D36" s="126">
        <f t="shared" si="1"/>
        <v>160</v>
      </c>
      <c r="E36" s="126" t="str">
        <f t="shared" si="1"/>
        <v>LTR</v>
      </c>
    </row>
    <row r="37" spans="3:5" x14ac:dyDescent="0.25">
      <c r="C37" s="28"/>
      <c r="D37" s="126"/>
      <c r="E37" s="126"/>
    </row>
    <row r="38" spans="3:5" x14ac:dyDescent="0.25">
      <c r="C38" s="19"/>
    </row>
    <row r="39" spans="3:5" x14ac:dyDescent="0.25">
      <c r="C39" s="19"/>
    </row>
    <row r="40" spans="3:5" x14ac:dyDescent="0.25">
      <c r="C40" s="19"/>
    </row>
    <row r="41" spans="3:5" x14ac:dyDescent="0.25">
      <c r="C41" s="19"/>
    </row>
    <row r="42" spans="3:5" x14ac:dyDescent="0.25">
      <c r="C42" s="19"/>
    </row>
    <row r="43" spans="3:5" x14ac:dyDescent="0.25">
      <c r="C43" s="19"/>
    </row>
  </sheetData>
  <mergeCells count="2">
    <mergeCell ref="B2:E2"/>
    <mergeCell ref="G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9B35-E445-4864-AA2A-0AD99D17B4BC}">
  <sheetPr filterMode="1">
    <tabColor rgb="FFFFFF00"/>
  </sheetPr>
  <dimension ref="A1:T453"/>
  <sheetViews>
    <sheetView zoomScale="80" zoomScaleNormal="80" workbookViewId="0">
      <selection activeCell="D11" sqref="D11"/>
    </sheetView>
  </sheetViews>
  <sheetFormatPr defaultRowHeight="15" x14ac:dyDescent="0.25"/>
  <cols>
    <col min="1" max="1" width="16.85546875" customWidth="1"/>
    <col min="2" max="2" width="26.7109375" customWidth="1"/>
    <col min="3" max="3" width="30.42578125" customWidth="1"/>
    <col min="4" max="4" width="25.42578125" customWidth="1"/>
    <col min="11" max="11" width="20.85546875" style="146" customWidth="1"/>
    <col min="12" max="12" width="15.85546875" style="146" customWidth="1"/>
    <col min="13" max="13" width="8" style="146" customWidth="1"/>
    <col min="14" max="14" width="34.140625" style="146" customWidth="1"/>
    <col min="15" max="15" width="17.28515625" style="146" customWidth="1"/>
    <col min="16" max="16" width="9.5703125" style="146" customWidth="1"/>
    <col min="17" max="17" width="11.140625" style="146" customWidth="1"/>
    <col min="18" max="18" width="18.5703125" style="146" customWidth="1"/>
    <col min="19" max="19" width="3.5703125" style="146" customWidth="1"/>
    <col min="20" max="20" width="12.5703125" style="146" bestFit="1" customWidth="1"/>
  </cols>
  <sheetData>
    <row r="1" spans="1:20" ht="19.5" x14ac:dyDescent="0.3">
      <c r="A1" s="188" t="s">
        <v>367</v>
      </c>
      <c r="B1" s="178"/>
      <c r="C1" s="178"/>
      <c r="D1" s="179"/>
      <c r="K1" s="131" t="s">
        <v>376</v>
      </c>
      <c r="L1" s="131" t="s">
        <v>97</v>
      </c>
      <c r="M1" s="131" t="s">
        <v>377</v>
      </c>
      <c r="N1" s="131" t="s">
        <v>34</v>
      </c>
      <c r="O1" s="131" t="s">
        <v>378</v>
      </c>
      <c r="P1" s="131" t="s">
        <v>379</v>
      </c>
      <c r="Q1" s="131" t="s">
        <v>380</v>
      </c>
      <c r="R1" s="131" t="s">
        <v>381</v>
      </c>
      <c r="T1" s="132" t="s">
        <v>85</v>
      </c>
    </row>
    <row r="2" spans="1:20" x14ac:dyDescent="0.25">
      <c r="E2" s="17" t="s">
        <v>1112</v>
      </c>
      <c r="K2" s="133">
        <v>45660.434270833299</v>
      </c>
      <c r="L2" s="134" t="s">
        <v>382</v>
      </c>
      <c r="M2" s="134" t="s">
        <v>383</v>
      </c>
      <c r="N2" s="134" t="s">
        <v>384</v>
      </c>
      <c r="O2" s="134" t="s">
        <v>385</v>
      </c>
      <c r="P2" s="134" t="s">
        <v>386</v>
      </c>
      <c r="Q2" s="134" t="s">
        <v>387</v>
      </c>
      <c r="R2" s="135" t="s">
        <v>388</v>
      </c>
      <c r="S2" s="186">
        <v>10520</v>
      </c>
      <c r="T2" s="187"/>
    </row>
    <row r="3" spans="1:20" ht="15.75" x14ac:dyDescent="0.25">
      <c r="A3" s="147"/>
      <c r="B3" s="150"/>
      <c r="C3" s="150"/>
      <c r="D3" s="147"/>
      <c r="F3" s="17"/>
      <c r="K3" s="133">
        <v>45660.420289351903</v>
      </c>
      <c r="L3" s="134" t="s">
        <v>382</v>
      </c>
      <c r="M3" s="134" t="s">
        <v>389</v>
      </c>
      <c r="N3" s="134" t="s">
        <v>390</v>
      </c>
      <c r="O3" s="134" t="s">
        <v>385</v>
      </c>
      <c r="P3" s="134" t="s">
        <v>386</v>
      </c>
      <c r="Q3" s="134" t="s">
        <v>391</v>
      </c>
      <c r="R3" s="135" t="s">
        <v>392</v>
      </c>
      <c r="S3" s="186">
        <v>7070</v>
      </c>
      <c r="T3" s="187"/>
    </row>
    <row r="4" spans="1:20" ht="15.75" x14ac:dyDescent="0.25">
      <c r="A4" s="147"/>
      <c r="B4" s="156" t="s">
        <v>1087</v>
      </c>
      <c r="C4" s="157">
        <f>T453</f>
        <v>2087150</v>
      </c>
      <c r="D4" s="147"/>
      <c r="K4" s="133">
        <v>45660.425520833298</v>
      </c>
      <c r="L4" s="134" t="s">
        <v>382</v>
      </c>
      <c r="M4" s="134" t="s">
        <v>383</v>
      </c>
      <c r="N4" s="134" t="s">
        <v>384</v>
      </c>
      <c r="O4" s="134" t="s">
        <v>385</v>
      </c>
      <c r="P4" s="134" t="s">
        <v>386</v>
      </c>
      <c r="Q4" s="134" t="s">
        <v>393</v>
      </c>
      <c r="R4" s="135" t="s">
        <v>394</v>
      </c>
      <c r="S4" s="186">
        <v>6500</v>
      </c>
      <c r="T4" s="187"/>
    </row>
    <row r="5" spans="1:20" ht="15.75" x14ac:dyDescent="0.25">
      <c r="A5" s="147"/>
      <c r="B5" s="147"/>
      <c r="C5" s="147"/>
      <c r="D5" s="147"/>
      <c r="K5" s="133">
        <v>45664.398148148102</v>
      </c>
      <c r="L5" s="134" t="s">
        <v>395</v>
      </c>
      <c r="M5" s="134" t="s">
        <v>383</v>
      </c>
      <c r="N5" s="134" t="s">
        <v>384</v>
      </c>
      <c r="O5" s="134" t="s">
        <v>385</v>
      </c>
      <c r="P5" s="134" t="s">
        <v>396</v>
      </c>
      <c r="Q5" s="134" t="s">
        <v>397</v>
      </c>
      <c r="R5" s="135" t="s">
        <v>398</v>
      </c>
      <c r="S5" s="186">
        <v>8940</v>
      </c>
      <c r="T5" s="187"/>
    </row>
    <row r="6" spans="1:20" ht="15.75" x14ac:dyDescent="0.25">
      <c r="A6" s="147"/>
      <c r="B6" s="147"/>
      <c r="C6" s="147"/>
      <c r="D6" s="147"/>
      <c r="K6" s="133">
        <v>45664.4070138889</v>
      </c>
      <c r="L6" s="134" t="s">
        <v>395</v>
      </c>
      <c r="M6" s="134" t="s">
        <v>383</v>
      </c>
      <c r="N6" s="134" t="s">
        <v>384</v>
      </c>
      <c r="O6" s="134" t="s">
        <v>385</v>
      </c>
      <c r="P6" s="134" t="s">
        <v>396</v>
      </c>
      <c r="Q6" s="134" t="s">
        <v>399</v>
      </c>
      <c r="R6" s="135" t="s">
        <v>400</v>
      </c>
      <c r="S6" s="186">
        <v>9120</v>
      </c>
      <c r="T6" s="187"/>
    </row>
    <row r="7" spans="1:20" ht="15.75" x14ac:dyDescent="0.25">
      <c r="A7" s="147"/>
      <c r="B7" s="147"/>
      <c r="C7" s="147"/>
      <c r="D7" s="147"/>
      <c r="K7" s="133">
        <v>45664.423969907402</v>
      </c>
      <c r="L7" s="134" t="s">
        <v>395</v>
      </c>
      <c r="M7" s="134" t="s">
        <v>383</v>
      </c>
      <c r="N7" s="134" t="s">
        <v>384</v>
      </c>
      <c r="O7" s="134" t="s">
        <v>385</v>
      </c>
      <c r="P7" s="134" t="s">
        <v>396</v>
      </c>
      <c r="Q7" s="134" t="s">
        <v>401</v>
      </c>
      <c r="R7" s="135" t="s">
        <v>388</v>
      </c>
      <c r="S7" s="186">
        <v>7240</v>
      </c>
      <c r="T7" s="187"/>
    </row>
    <row r="8" spans="1:20" ht="15.75" x14ac:dyDescent="0.25">
      <c r="A8" s="147"/>
      <c r="B8" s="147"/>
      <c r="C8" s="147"/>
      <c r="D8" s="147"/>
      <c r="K8" s="133">
        <v>45664.411620370403</v>
      </c>
      <c r="L8" s="134" t="s">
        <v>395</v>
      </c>
      <c r="M8" s="134" t="s">
        <v>383</v>
      </c>
      <c r="N8" s="134" t="s">
        <v>384</v>
      </c>
      <c r="O8" s="134" t="s">
        <v>385</v>
      </c>
      <c r="P8" s="134" t="s">
        <v>396</v>
      </c>
      <c r="Q8" s="134" t="s">
        <v>388</v>
      </c>
      <c r="R8" s="135" t="s">
        <v>394</v>
      </c>
      <c r="S8" s="186">
        <v>4110</v>
      </c>
      <c r="T8" s="187"/>
    </row>
    <row r="9" spans="1:20" ht="15.75" x14ac:dyDescent="0.25">
      <c r="A9" s="147"/>
      <c r="B9" s="147"/>
      <c r="C9" s="147"/>
      <c r="D9" s="147"/>
      <c r="K9" s="133">
        <v>45665.422465277799</v>
      </c>
      <c r="L9" s="134" t="s">
        <v>402</v>
      </c>
      <c r="M9" s="134" t="s">
        <v>383</v>
      </c>
      <c r="N9" s="134" t="s">
        <v>384</v>
      </c>
      <c r="O9" s="134" t="s">
        <v>385</v>
      </c>
      <c r="P9" s="134" t="s">
        <v>386</v>
      </c>
      <c r="Q9" s="134" t="s">
        <v>391</v>
      </c>
      <c r="R9" s="135" t="s">
        <v>394</v>
      </c>
      <c r="S9" s="186">
        <v>7010</v>
      </c>
      <c r="T9" s="187"/>
    </row>
    <row r="10" spans="1:20" ht="15.75" x14ac:dyDescent="0.25">
      <c r="A10" s="147"/>
      <c r="B10" s="147"/>
      <c r="C10" s="147"/>
      <c r="D10" s="147"/>
      <c r="K10" s="133">
        <v>45665.428321759297</v>
      </c>
      <c r="L10" s="134" t="s">
        <v>402</v>
      </c>
      <c r="M10" s="134" t="s">
        <v>389</v>
      </c>
      <c r="N10" s="134" t="s">
        <v>390</v>
      </c>
      <c r="O10" s="134" t="s">
        <v>385</v>
      </c>
      <c r="P10" s="134" t="s">
        <v>386</v>
      </c>
      <c r="Q10" s="134" t="s">
        <v>393</v>
      </c>
      <c r="R10" s="135" t="s">
        <v>403</v>
      </c>
      <c r="S10" s="186">
        <v>7090</v>
      </c>
      <c r="T10" s="187"/>
    </row>
    <row r="11" spans="1:20" ht="15.75" x14ac:dyDescent="0.25">
      <c r="A11" s="147"/>
      <c r="B11" s="147"/>
      <c r="C11" s="147"/>
      <c r="D11" s="147"/>
      <c r="K11" s="133">
        <v>45665.416331018503</v>
      </c>
      <c r="L11" s="134" t="s">
        <v>402</v>
      </c>
      <c r="M11" s="134" t="s">
        <v>389</v>
      </c>
      <c r="N11" s="134" t="s">
        <v>390</v>
      </c>
      <c r="O11" s="134" t="s">
        <v>385</v>
      </c>
      <c r="P11" s="134" t="s">
        <v>386</v>
      </c>
      <c r="Q11" s="134" t="s">
        <v>404</v>
      </c>
      <c r="R11" s="135" t="s">
        <v>392</v>
      </c>
      <c r="S11" s="186">
        <v>6990</v>
      </c>
      <c r="T11" s="187"/>
    </row>
    <row r="12" spans="1:20" ht="15.75" x14ac:dyDescent="0.25">
      <c r="A12" s="147"/>
      <c r="B12" s="147"/>
      <c r="C12" s="147"/>
      <c r="D12" s="147"/>
      <c r="K12" s="133">
        <v>45665.435844907399</v>
      </c>
      <c r="L12" s="134" t="s">
        <v>402</v>
      </c>
      <c r="M12" s="134" t="s">
        <v>383</v>
      </c>
      <c r="N12" s="134" t="s">
        <v>384</v>
      </c>
      <c r="O12" s="134" t="s">
        <v>385</v>
      </c>
      <c r="P12" s="134" t="s">
        <v>386</v>
      </c>
      <c r="Q12" s="134" t="s">
        <v>388</v>
      </c>
      <c r="R12" s="135" t="s">
        <v>400</v>
      </c>
      <c r="S12" s="186">
        <v>4230</v>
      </c>
      <c r="T12" s="187"/>
    </row>
    <row r="13" spans="1:20" ht="15.75" x14ac:dyDescent="0.25">
      <c r="A13" s="147"/>
      <c r="B13" s="147"/>
      <c r="C13" s="147"/>
      <c r="D13" s="147"/>
      <c r="K13" s="133">
        <v>45665.431608796302</v>
      </c>
      <c r="L13" s="134" t="s">
        <v>402</v>
      </c>
      <c r="M13" s="134" t="s">
        <v>383</v>
      </c>
      <c r="N13" s="134" t="s">
        <v>384</v>
      </c>
      <c r="O13" s="134" t="s">
        <v>385</v>
      </c>
      <c r="P13" s="134" t="s">
        <v>386</v>
      </c>
      <c r="Q13" s="134" t="s">
        <v>392</v>
      </c>
      <c r="R13" s="135" t="s">
        <v>398</v>
      </c>
      <c r="S13" s="186">
        <v>4050</v>
      </c>
      <c r="T13" s="187"/>
    </row>
    <row r="14" spans="1:20" ht="15.75" x14ac:dyDescent="0.25">
      <c r="A14" s="147"/>
      <c r="B14" s="147"/>
      <c r="C14" s="147"/>
      <c r="D14" s="147"/>
      <c r="K14" s="133">
        <v>45670.400300925903</v>
      </c>
      <c r="L14" s="134" t="s">
        <v>405</v>
      </c>
      <c r="M14" s="134" t="s">
        <v>383</v>
      </c>
      <c r="N14" s="134" t="s">
        <v>384</v>
      </c>
      <c r="O14" s="134" t="s">
        <v>385</v>
      </c>
      <c r="P14" s="134" t="s">
        <v>408</v>
      </c>
      <c r="Q14" s="134" t="s">
        <v>413</v>
      </c>
      <c r="R14" s="135" t="s">
        <v>398</v>
      </c>
      <c r="S14" s="186">
        <v>10000</v>
      </c>
      <c r="T14" s="187"/>
    </row>
    <row r="15" spans="1:20" ht="15.75" x14ac:dyDescent="0.25">
      <c r="A15" s="147"/>
      <c r="B15" s="147"/>
      <c r="C15" s="147"/>
      <c r="D15" s="147"/>
      <c r="K15" s="134"/>
      <c r="L15" s="134" t="s">
        <v>405</v>
      </c>
      <c r="M15" s="134" t="s">
        <v>383</v>
      </c>
      <c r="N15" s="134" t="s">
        <v>384</v>
      </c>
      <c r="O15" s="134" t="s">
        <v>385</v>
      </c>
      <c r="P15" s="134" t="s">
        <v>408</v>
      </c>
      <c r="Q15" s="134" t="s">
        <v>414</v>
      </c>
      <c r="R15" s="135" t="s">
        <v>400</v>
      </c>
      <c r="S15" s="186">
        <v>6220</v>
      </c>
      <c r="T15" s="187"/>
    </row>
    <row r="16" spans="1:20" ht="15.75" x14ac:dyDescent="0.25">
      <c r="A16" s="147"/>
      <c r="B16" s="147"/>
      <c r="C16" s="147"/>
      <c r="D16" s="147"/>
      <c r="K16" s="133">
        <v>45670.639293981498</v>
      </c>
      <c r="L16" s="134" t="s">
        <v>415</v>
      </c>
      <c r="M16" s="134" t="s">
        <v>383</v>
      </c>
      <c r="N16" s="134" t="s">
        <v>384</v>
      </c>
      <c r="O16" s="134" t="s">
        <v>385</v>
      </c>
      <c r="P16" s="134" t="s">
        <v>416</v>
      </c>
      <c r="Q16" s="134" t="s">
        <v>417</v>
      </c>
      <c r="R16" s="135" t="s">
        <v>400</v>
      </c>
      <c r="S16" s="186">
        <v>3600</v>
      </c>
      <c r="T16" s="187"/>
    </row>
    <row r="17" spans="1:20" ht="15.75" x14ac:dyDescent="0.25">
      <c r="A17" s="147"/>
      <c r="B17" s="147"/>
      <c r="C17" s="147"/>
      <c r="D17" s="147"/>
      <c r="K17" s="133">
        <v>45670.628182870401</v>
      </c>
      <c r="L17" s="134" t="s">
        <v>415</v>
      </c>
      <c r="M17" s="134" t="s">
        <v>389</v>
      </c>
      <c r="N17" s="134" t="s">
        <v>390</v>
      </c>
      <c r="O17" s="134" t="s">
        <v>385</v>
      </c>
      <c r="P17" s="134" t="s">
        <v>416</v>
      </c>
      <c r="Q17" s="134" t="s">
        <v>397</v>
      </c>
      <c r="R17" s="135" t="s">
        <v>388</v>
      </c>
      <c r="S17" s="186">
        <v>5980</v>
      </c>
      <c r="T17" s="187"/>
    </row>
    <row r="18" spans="1:20" ht="15.75" x14ac:dyDescent="0.25">
      <c r="A18" s="147"/>
      <c r="B18" s="147"/>
      <c r="C18" s="147"/>
      <c r="D18" s="147"/>
      <c r="K18" s="133">
        <v>45670.6187615741</v>
      </c>
      <c r="L18" s="134" t="s">
        <v>415</v>
      </c>
      <c r="M18" s="134" t="s">
        <v>389</v>
      </c>
      <c r="N18" s="134" t="s">
        <v>390</v>
      </c>
      <c r="O18" s="134" t="s">
        <v>385</v>
      </c>
      <c r="P18" s="134" t="s">
        <v>416</v>
      </c>
      <c r="Q18" s="134" t="s">
        <v>418</v>
      </c>
      <c r="R18" s="135" t="s">
        <v>392</v>
      </c>
      <c r="S18" s="186">
        <v>8020</v>
      </c>
      <c r="T18" s="187"/>
    </row>
    <row r="19" spans="1:20" ht="15.75" x14ac:dyDescent="0.25">
      <c r="A19" s="147"/>
      <c r="B19" s="147"/>
      <c r="C19" s="147"/>
      <c r="D19" s="147"/>
      <c r="K19" s="134"/>
      <c r="L19" s="134" t="s">
        <v>415</v>
      </c>
      <c r="M19" s="134" t="s">
        <v>383</v>
      </c>
      <c r="N19" s="134" t="s">
        <v>384</v>
      </c>
      <c r="O19" s="134" t="s">
        <v>385</v>
      </c>
      <c r="P19" s="134" t="s">
        <v>416</v>
      </c>
      <c r="Q19" s="134" t="s">
        <v>419</v>
      </c>
      <c r="R19" s="135" t="s">
        <v>394</v>
      </c>
      <c r="S19" s="186">
        <v>4200</v>
      </c>
      <c r="T19" s="187"/>
    </row>
    <row r="20" spans="1:20" ht="15.75" x14ac:dyDescent="0.25">
      <c r="A20" s="147"/>
      <c r="B20" s="147"/>
      <c r="C20" s="147"/>
      <c r="D20" s="147"/>
      <c r="K20" s="133">
        <v>45670.632245370398</v>
      </c>
      <c r="L20" s="134" t="s">
        <v>415</v>
      </c>
      <c r="M20" s="134" t="s">
        <v>389</v>
      </c>
      <c r="N20" s="134" t="s">
        <v>390</v>
      </c>
      <c r="O20" s="134" t="s">
        <v>385</v>
      </c>
      <c r="P20" s="134" t="s">
        <v>416</v>
      </c>
      <c r="Q20" s="134" t="s">
        <v>116</v>
      </c>
      <c r="R20" s="135" t="s">
        <v>403</v>
      </c>
      <c r="S20" s="186">
        <v>3470</v>
      </c>
      <c r="T20" s="187"/>
    </row>
    <row r="21" spans="1:20" x14ac:dyDescent="0.25">
      <c r="K21" s="133">
        <v>45677.709502314799</v>
      </c>
      <c r="L21" s="134" t="s">
        <v>420</v>
      </c>
      <c r="M21" s="134" t="s">
        <v>389</v>
      </c>
      <c r="N21" s="134" t="s">
        <v>390</v>
      </c>
      <c r="O21" s="134" t="s">
        <v>385</v>
      </c>
      <c r="P21" s="134" t="s">
        <v>408</v>
      </c>
      <c r="Q21" s="134" t="s">
        <v>423</v>
      </c>
      <c r="R21" s="135" t="s">
        <v>392</v>
      </c>
      <c r="S21" s="186">
        <v>10120</v>
      </c>
      <c r="T21" s="187"/>
    </row>
    <row r="22" spans="1:20" x14ac:dyDescent="0.25">
      <c r="K22" s="133">
        <v>45677.724016203698</v>
      </c>
      <c r="L22" s="134" t="s">
        <v>420</v>
      </c>
      <c r="M22" s="134" t="s">
        <v>383</v>
      </c>
      <c r="N22" s="134" t="s">
        <v>384</v>
      </c>
      <c r="O22" s="134" t="s">
        <v>385</v>
      </c>
      <c r="P22" s="134" t="s">
        <v>408</v>
      </c>
      <c r="Q22" s="134" t="s">
        <v>424</v>
      </c>
      <c r="R22" s="135" t="s">
        <v>403</v>
      </c>
      <c r="S22" s="186">
        <v>6040</v>
      </c>
      <c r="T22" s="187"/>
    </row>
    <row r="23" spans="1:20" x14ac:dyDescent="0.25">
      <c r="K23" s="134"/>
      <c r="L23" s="134" t="s">
        <v>420</v>
      </c>
      <c r="M23" s="134" t="s">
        <v>383</v>
      </c>
      <c r="N23" s="134" t="s">
        <v>384</v>
      </c>
      <c r="O23" s="134" t="s">
        <v>385</v>
      </c>
      <c r="P23" s="134" t="s">
        <v>408</v>
      </c>
      <c r="Q23" s="134" t="s">
        <v>425</v>
      </c>
      <c r="R23" s="135" t="s">
        <v>394</v>
      </c>
      <c r="S23" s="186">
        <v>6000</v>
      </c>
      <c r="T23" s="187"/>
    </row>
    <row r="24" spans="1:20" x14ac:dyDescent="0.25">
      <c r="K24" s="133">
        <v>45678.352939814802</v>
      </c>
      <c r="L24" s="134" t="s">
        <v>426</v>
      </c>
      <c r="M24" s="134" t="s">
        <v>389</v>
      </c>
      <c r="N24" s="134" t="s">
        <v>390</v>
      </c>
      <c r="O24" s="134" t="s">
        <v>385</v>
      </c>
      <c r="P24" s="134" t="s">
        <v>386</v>
      </c>
      <c r="Q24" s="134" t="s">
        <v>427</v>
      </c>
      <c r="R24" s="135" t="s">
        <v>388</v>
      </c>
      <c r="S24" s="186">
        <v>11000</v>
      </c>
      <c r="T24" s="187"/>
    </row>
    <row r="25" spans="1:20" x14ac:dyDescent="0.25">
      <c r="K25" s="133">
        <v>45678.368425925903</v>
      </c>
      <c r="L25" s="134" t="s">
        <v>426</v>
      </c>
      <c r="M25" s="134" t="s">
        <v>383</v>
      </c>
      <c r="N25" s="134" t="s">
        <v>384</v>
      </c>
      <c r="O25" s="134" t="s">
        <v>385</v>
      </c>
      <c r="P25" s="134" t="s">
        <v>386</v>
      </c>
      <c r="Q25" s="134" t="s">
        <v>428</v>
      </c>
      <c r="R25" s="135" t="s">
        <v>400</v>
      </c>
      <c r="S25" s="186">
        <v>11010</v>
      </c>
      <c r="T25" s="187"/>
    </row>
    <row r="26" spans="1:20" x14ac:dyDescent="0.25">
      <c r="K26" s="133">
        <v>45678.375439814801</v>
      </c>
      <c r="L26" s="134" t="s">
        <v>426</v>
      </c>
      <c r="M26" s="134" t="s">
        <v>383</v>
      </c>
      <c r="N26" s="134" t="s">
        <v>384</v>
      </c>
      <c r="O26" s="134" t="s">
        <v>385</v>
      </c>
      <c r="P26" s="134" t="s">
        <v>386</v>
      </c>
      <c r="Q26" s="134" t="s">
        <v>429</v>
      </c>
      <c r="R26" s="135" t="s">
        <v>398</v>
      </c>
      <c r="S26" s="186">
        <v>6800</v>
      </c>
      <c r="T26" s="187"/>
    </row>
    <row r="27" spans="1:20" x14ac:dyDescent="0.25">
      <c r="K27" s="133">
        <v>45680.432152777801</v>
      </c>
      <c r="L27" s="134" t="s">
        <v>430</v>
      </c>
      <c r="M27" s="134" t="s">
        <v>383</v>
      </c>
      <c r="N27" s="134" t="s">
        <v>384</v>
      </c>
      <c r="O27" s="134" t="s">
        <v>385</v>
      </c>
      <c r="P27" s="134" t="s">
        <v>386</v>
      </c>
      <c r="Q27" s="134" t="s">
        <v>431</v>
      </c>
      <c r="R27" s="135" t="s">
        <v>388</v>
      </c>
      <c r="S27" s="186">
        <v>4200</v>
      </c>
      <c r="T27" s="187"/>
    </row>
    <row r="28" spans="1:20" x14ac:dyDescent="0.25">
      <c r="K28" s="133">
        <v>45680.436157407399</v>
      </c>
      <c r="L28" s="134" t="s">
        <v>430</v>
      </c>
      <c r="M28" s="134" t="s">
        <v>383</v>
      </c>
      <c r="N28" s="134" t="s">
        <v>384</v>
      </c>
      <c r="O28" s="134" t="s">
        <v>385</v>
      </c>
      <c r="P28" s="134" t="s">
        <v>386</v>
      </c>
      <c r="Q28" s="134" t="s">
        <v>400</v>
      </c>
      <c r="R28" s="135" t="s">
        <v>400</v>
      </c>
      <c r="S28" s="186">
        <v>4280</v>
      </c>
      <c r="T28" s="187"/>
    </row>
    <row r="29" spans="1:20" x14ac:dyDescent="0.25">
      <c r="K29" s="133">
        <v>45680.428587962997</v>
      </c>
      <c r="L29" s="134" t="s">
        <v>430</v>
      </c>
      <c r="M29" s="134" t="s">
        <v>383</v>
      </c>
      <c r="N29" s="134" t="s">
        <v>384</v>
      </c>
      <c r="O29" s="134" t="s">
        <v>385</v>
      </c>
      <c r="P29" s="134" t="s">
        <v>386</v>
      </c>
      <c r="Q29" s="134" t="s">
        <v>391</v>
      </c>
      <c r="R29" s="135" t="s">
        <v>398</v>
      </c>
      <c r="S29" s="186">
        <v>6120</v>
      </c>
      <c r="T29" s="187"/>
    </row>
    <row r="30" spans="1:20" x14ac:dyDescent="0.25">
      <c r="K30" s="133">
        <v>45684.658460648097</v>
      </c>
      <c r="L30" s="134" t="s">
        <v>432</v>
      </c>
      <c r="M30" s="134" t="s">
        <v>389</v>
      </c>
      <c r="N30" s="134" t="s">
        <v>390</v>
      </c>
      <c r="O30" s="134" t="s">
        <v>385</v>
      </c>
      <c r="P30" s="134" t="s">
        <v>408</v>
      </c>
      <c r="Q30" s="134" t="s">
        <v>433</v>
      </c>
      <c r="R30" s="135" t="s">
        <v>392</v>
      </c>
      <c r="S30" s="186">
        <v>12000</v>
      </c>
      <c r="T30" s="187"/>
    </row>
    <row r="31" spans="1:20" x14ac:dyDescent="0.25">
      <c r="K31" s="134"/>
      <c r="L31" s="134" t="s">
        <v>432</v>
      </c>
      <c r="M31" s="134" t="s">
        <v>389</v>
      </c>
      <c r="N31" s="134" t="s">
        <v>390</v>
      </c>
      <c r="O31" s="134" t="s">
        <v>385</v>
      </c>
      <c r="P31" s="134" t="s">
        <v>408</v>
      </c>
      <c r="Q31" s="134" t="s">
        <v>423</v>
      </c>
      <c r="R31" s="135" t="s">
        <v>388</v>
      </c>
      <c r="S31" s="186">
        <v>9900</v>
      </c>
      <c r="T31" s="187"/>
    </row>
    <row r="32" spans="1:20" x14ac:dyDescent="0.25">
      <c r="K32" s="133">
        <v>45684.665752314802</v>
      </c>
      <c r="L32" s="134" t="s">
        <v>432</v>
      </c>
      <c r="M32" s="134" t="s">
        <v>383</v>
      </c>
      <c r="N32" s="134" t="s">
        <v>384</v>
      </c>
      <c r="O32" s="134" t="s">
        <v>385</v>
      </c>
      <c r="P32" s="134" t="s">
        <v>408</v>
      </c>
      <c r="Q32" s="134" t="s">
        <v>400</v>
      </c>
      <c r="R32" s="135" t="s">
        <v>400</v>
      </c>
      <c r="S32" s="186">
        <v>3160</v>
      </c>
      <c r="T32" s="187"/>
    </row>
    <row r="33" spans="11:20" x14ac:dyDescent="0.25">
      <c r="K33" s="134"/>
      <c r="L33" s="134" t="s">
        <v>434</v>
      </c>
      <c r="M33" s="134" t="s">
        <v>383</v>
      </c>
      <c r="N33" s="134" t="s">
        <v>384</v>
      </c>
      <c r="O33" s="134" t="s">
        <v>385</v>
      </c>
      <c r="P33" s="134" t="s">
        <v>435</v>
      </c>
      <c r="Q33" s="134" t="s">
        <v>119</v>
      </c>
      <c r="R33" s="135" t="s">
        <v>400</v>
      </c>
      <c r="S33" s="186">
        <v>3020</v>
      </c>
      <c r="T33" s="187"/>
    </row>
    <row r="34" spans="11:20" x14ac:dyDescent="0.25">
      <c r="K34" s="133">
        <v>45685.587037037003</v>
      </c>
      <c r="L34" s="134" t="s">
        <v>434</v>
      </c>
      <c r="M34" s="134" t="s">
        <v>383</v>
      </c>
      <c r="N34" s="134" t="s">
        <v>384</v>
      </c>
      <c r="O34" s="134" t="s">
        <v>385</v>
      </c>
      <c r="P34" s="134" t="s">
        <v>435</v>
      </c>
      <c r="Q34" s="134" t="s">
        <v>436</v>
      </c>
      <c r="R34" s="135" t="s">
        <v>398</v>
      </c>
      <c r="S34" s="186">
        <v>8080</v>
      </c>
      <c r="T34" s="187"/>
    </row>
    <row r="35" spans="11:20" x14ac:dyDescent="0.25">
      <c r="K35" s="133">
        <v>45686.440497685202</v>
      </c>
      <c r="L35" s="134" t="s">
        <v>439</v>
      </c>
      <c r="M35" s="134" t="s">
        <v>383</v>
      </c>
      <c r="N35" s="134" t="s">
        <v>384</v>
      </c>
      <c r="O35" s="134" t="s">
        <v>385</v>
      </c>
      <c r="P35" s="134" t="s">
        <v>440</v>
      </c>
      <c r="Q35" s="134" t="s">
        <v>116</v>
      </c>
      <c r="R35" s="135" t="s">
        <v>398</v>
      </c>
      <c r="S35" s="186">
        <v>2480</v>
      </c>
      <c r="T35" s="187"/>
    </row>
    <row r="36" spans="11:20" x14ac:dyDescent="0.25">
      <c r="K36" s="133">
        <v>45691.424803240698</v>
      </c>
      <c r="L36" s="134" t="s">
        <v>441</v>
      </c>
      <c r="M36" s="134" t="s">
        <v>383</v>
      </c>
      <c r="N36" s="134" t="s">
        <v>384</v>
      </c>
      <c r="O36" s="134" t="s">
        <v>385</v>
      </c>
      <c r="P36" s="134" t="s">
        <v>442</v>
      </c>
      <c r="Q36" s="134" t="s">
        <v>443</v>
      </c>
      <c r="R36" s="135" t="s">
        <v>400</v>
      </c>
      <c r="S36" s="186">
        <v>10020</v>
      </c>
      <c r="T36" s="187"/>
    </row>
    <row r="37" spans="11:20" x14ac:dyDescent="0.25">
      <c r="K37" s="133">
        <v>45691.438657407401</v>
      </c>
      <c r="L37" s="134" t="s">
        <v>441</v>
      </c>
      <c r="M37" s="134" t="s">
        <v>383</v>
      </c>
      <c r="N37" s="134" t="s">
        <v>384</v>
      </c>
      <c r="O37" s="134" t="s">
        <v>385</v>
      </c>
      <c r="P37" s="134" t="s">
        <v>442</v>
      </c>
      <c r="Q37" s="134" t="s">
        <v>423</v>
      </c>
      <c r="R37" s="135" t="s">
        <v>398</v>
      </c>
      <c r="S37" s="186">
        <v>10160</v>
      </c>
      <c r="T37" s="187"/>
    </row>
    <row r="38" spans="11:20" x14ac:dyDescent="0.25">
      <c r="K38" s="133">
        <v>45691.429861111101</v>
      </c>
      <c r="L38" s="134" t="s">
        <v>441</v>
      </c>
      <c r="M38" s="134" t="s">
        <v>389</v>
      </c>
      <c r="N38" s="134" t="s">
        <v>390</v>
      </c>
      <c r="O38" s="134" t="s">
        <v>385</v>
      </c>
      <c r="P38" s="134" t="s">
        <v>442</v>
      </c>
      <c r="Q38" s="134" t="s">
        <v>444</v>
      </c>
      <c r="R38" s="135" t="s">
        <v>388</v>
      </c>
      <c r="S38" s="186">
        <v>5070</v>
      </c>
      <c r="T38" s="187"/>
    </row>
    <row r="39" spans="11:20" x14ac:dyDescent="0.25">
      <c r="K39" s="133">
        <v>45692.387407407397</v>
      </c>
      <c r="L39" s="134" t="s">
        <v>445</v>
      </c>
      <c r="M39" s="134" t="s">
        <v>383</v>
      </c>
      <c r="N39" s="134" t="s">
        <v>384</v>
      </c>
      <c r="O39" s="134" t="s">
        <v>385</v>
      </c>
      <c r="P39" s="134" t="s">
        <v>396</v>
      </c>
      <c r="Q39" s="134" t="s">
        <v>446</v>
      </c>
      <c r="R39" s="135" t="s">
        <v>400</v>
      </c>
      <c r="S39" s="186">
        <v>2940</v>
      </c>
      <c r="T39" s="187"/>
    </row>
    <row r="40" spans="11:20" x14ac:dyDescent="0.25">
      <c r="K40" s="133">
        <v>45692.3907175926</v>
      </c>
      <c r="L40" s="134" t="s">
        <v>445</v>
      </c>
      <c r="M40" s="134" t="s">
        <v>383</v>
      </c>
      <c r="N40" s="134" t="s">
        <v>384</v>
      </c>
      <c r="O40" s="134" t="s">
        <v>385</v>
      </c>
      <c r="P40" s="134" t="s">
        <v>396</v>
      </c>
      <c r="Q40" s="134" t="s">
        <v>447</v>
      </c>
      <c r="R40" s="135" t="s">
        <v>398</v>
      </c>
      <c r="S40" s="186">
        <v>1790</v>
      </c>
      <c r="T40" s="187"/>
    </row>
    <row r="41" spans="11:20" x14ac:dyDescent="0.25">
      <c r="K41" s="133">
        <v>45692.399884259299</v>
      </c>
      <c r="L41" s="134" t="s">
        <v>445</v>
      </c>
      <c r="M41" s="134" t="s">
        <v>389</v>
      </c>
      <c r="N41" s="134" t="s">
        <v>390</v>
      </c>
      <c r="O41" s="134" t="s">
        <v>385</v>
      </c>
      <c r="P41" s="134" t="s">
        <v>396</v>
      </c>
      <c r="Q41" s="134" t="s">
        <v>448</v>
      </c>
      <c r="R41" s="135" t="s">
        <v>388</v>
      </c>
      <c r="S41" s="186">
        <v>5010</v>
      </c>
      <c r="T41" s="187"/>
    </row>
    <row r="42" spans="11:20" x14ac:dyDescent="0.25">
      <c r="K42" s="133">
        <v>45692.405902777798</v>
      </c>
      <c r="L42" s="134" t="s">
        <v>445</v>
      </c>
      <c r="M42" s="134" t="s">
        <v>389</v>
      </c>
      <c r="N42" s="134" t="s">
        <v>390</v>
      </c>
      <c r="O42" s="134" t="s">
        <v>385</v>
      </c>
      <c r="P42" s="134" t="s">
        <v>396</v>
      </c>
      <c r="Q42" s="134" t="s">
        <v>449</v>
      </c>
      <c r="R42" s="135" t="s">
        <v>392</v>
      </c>
      <c r="S42" s="186">
        <v>5810</v>
      </c>
      <c r="T42" s="187"/>
    </row>
    <row r="43" spans="11:20" x14ac:dyDescent="0.25">
      <c r="K43" s="133">
        <v>45692.414641203701</v>
      </c>
      <c r="L43" s="134" t="s">
        <v>445</v>
      </c>
      <c r="M43" s="134" t="s">
        <v>383</v>
      </c>
      <c r="N43" s="134" t="s">
        <v>384</v>
      </c>
      <c r="O43" s="134" t="s">
        <v>385</v>
      </c>
      <c r="P43" s="134" t="s">
        <v>396</v>
      </c>
      <c r="Q43" s="134" t="s">
        <v>450</v>
      </c>
      <c r="R43" s="135" t="s">
        <v>394</v>
      </c>
      <c r="S43" s="186">
        <v>7980</v>
      </c>
      <c r="T43" s="187"/>
    </row>
    <row r="44" spans="11:20" x14ac:dyDescent="0.25">
      <c r="K44" s="133">
        <v>45692.419224537</v>
      </c>
      <c r="L44" s="134" t="s">
        <v>445</v>
      </c>
      <c r="M44" s="134" t="s">
        <v>389</v>
      </c>
      <c r="N44" s="134" t="s">
        <v>390</v>
      </c>
      <c r="O44" s="134" t="s">
        <v>385</v>
      </c>
      <c r="P44" s="134" t="s">
        <v>396</v>
      </c>
      <c r="Q44" s="134" t="s">
        <v>451</v>
      </c>
      <c r="R44" s="135" t="s">
        <v>403</v>
      </c>
      <c r="S44" s="186">
        <v>4100</v>
      </c>
      <c r="T44" s="187"/>
    </row>
    <row r="45" spans="11:20" x14ac:dyDescent="0.25">
      <c r="K45" s="133">
        <v>45692.5996296296</v>
      </c>
      <c r="L45" s="134" t="s">
        <v>452</v>
      </c>
      <c r="M45" s="134" t="s">
        <v>389</v>
      </c>
      <c r="N45" s="134" t="s">
        <v>390</v>
      </c>
      <c r="O45" s="134" t="s">
        <v>385</v>
      </c>
      <c r="P45" s="134" t="s">
        <v>442</v>
      </c>
      <c r="Q45" s="134" t="s">
        <v>453</v>
      </c>
      <c r="R45" s="135" t="s">
        <v>392</v>
      </c>
      <c r="S45" s="186">
        <v>7550</v>
      </c>
      <c r="T45" s="187"/>
    </row>
    <row r="46" spans="11:20" x14ac:dyDescent="0.25">
      <c r="K46" s="134"/>
      <c r="L46" s="134" t="s">
        <v>452</v>
      </c>
      <c r="M46" s="134" t="s">
        <v>389</v>
      </c>
      <c r="N46" s="134" t="s">
        <v>390</v>
      </c>
      <c r="O46" s="134" t="s">
        <v>385</v>
      </c>
      <c r="P46" s="134" t="s">
        <v>442</v>
      </c>
      <c r="Q46" s="134" t="s">
        <v>437</v>
      </c>
      <c r="R46" s="135" t="s">
        <v>403</v>
      </c>
      <c r="S46" s="186">
        <v>4000</v>
      </c>
      <c r="T46" s="187"/>
    </row>
    <row r="47" spans="11:20" x14ac:dyDescent="0.25">
      <c r="K47" s="133">
        <v>45693.6954050926</v>
      </c>
      <c r="L47" s="134" t="s">
        <v>454</v>
      </c>
      <c r="M47" s="134" t="s">
        <v>383</v>
      </c>
      <c r="N47" s="134" t="s">
        <v>384</v>
      </c>
      <c r="O47" s="134" t="s">
        <v>385</v>
      </c>
      <c r="P47" s="134" t="s">
        <v>435</v>
      </c>
      <c r="Q47" s="134" t="s">
        <v>403</v>
      </c>
      <c r="R47" s="135" t="s">
        <v>394</v>
      </c>
      <c r="S47" s="186">
        <v>3070</v>
      </c>
      <c r="T47" s="187"/>
    </row>
    <row r="48" spans="11:20" x14ac:dyDescent="0.25">
      <c r="K48" s="133">
        <v>45699.404664351903</v>
      </c>
      <c r="L48" s="134" t="s">
        <v>455</v>
      </c>
      <c r="M48" s="134" t="s">
        <v>383</v>
      </c>
      <c r="N48" s="134" t="s">
        <v>384</v>
      </c>
      <c r="O48" s="134" t="s">
        <v>385</v>
      </c>
      <c r="P48" s="134" t="s">
        <v>435</v>
      </c>
      <c r="Q48" s="134" t="s">
        <v>425</v>
      </c>
      <c r="R48" s="135" t="s">
        <v>394</v>
      </c>
      <c r="S48" s="186">
        <v>4300</v>
      </c>
      <c r="T48" s="187"/>
    </row>
    <row r="49" spans="11:20" x14ac:dyDescent="0.25">
      <c r="K49" s="133">
        <v>45699.416018518503</v>
      </c>
      <c r="L49" s="134" t="s">
        <v>455</v>
      </c>
      <c r="M49" s="134" t="s">
        <v>389</v>
      </c>
      <c r="N49" s="134" t="s">
        <v>390</v>
      </c>
      <c r="O49" s="134" t="s">
        <v>385</v>
      </c>
      <c r="P49" s="134" t="s">
        <v>435</v>
      </c>
      <c r="Q49" s="134" t="s">
        <v>456</v>
      </c>
      <c r="R49" s="135" t="s">
        <v>392</v>
      </c>
      <c r="S49" s="186">
        <v>10370</v>
      </c>
      <c r="T49" s="187"/>
    </row>
    <row r="50" spans="11:20" x14ac:dyDescent="0.25">
      <c r="K50" s="134"/>
      <c r="L50" s="134" t="s">
        <v>455</v>
      </c>
      <c r="M50" s="134" t="s">
        <v>389</v>
      </c>
      <c r="N50" s="134" t="s">
        <v>390</v>
      </c>
      <c r="O50" s="134" t="s">
        <v>385</v>
      </c>
      <c r="P50" s="134" t="s">
        <v>435</v>
      </c>
      <c r="Q50" s="134" t="s">
        <v>424</v>
      </c>
      <c r="R50" s="135" t="s">
        <v>403</v>
      </c>
      <c r="S50" s="186">
        <v>6250</v>
      </c>
      <c r="T50" s="187"/>
    </row>
    <row r="51" spans="11:20" x14ac:dyDescent="0.25">
      <c r="K51" s="133">
        <v>45699.363043981502</v>
      </c>
      <c r="L51" s="134" t="s">
        <v>457</v>
      </c>
      <c r="M51" s="134" t="s">
        <v>383</v>
      </c>
      <c r="N51" s="134" t="s">
        <v>384</v>
      </c>
      <c r="O51" s="134" t="s">
        <v>385</v>
      </c>
      <c r="P51" s="134" t="s">
        <v>396</v>
      </c>
      <c r="Q51" s="134" t="s">
        <v>458</v>
      </c>
      <c r="R51" s="135" t="s">
        <v>398</v>
      </c>
      <c r="S51" s="186">
        <v>8570</v>
      </c>
      <c r="T51" s="187"/>
    </row>
    <row r="52" spans="11:20" x14ac:dyDescent="0.25">
      <c r="K52" s="133">
        <v>45699.377349536997</v>
      </c>
      <c r="L52" s="134" t="s">
        <v>457</v>
      </c>
      <c r="M52" s="134" t="s">
        <v>389</v>
      </c>
      <c r="N52" s="134" t="s">
        <v>390</v>
      </c>
      <c r="O52" s="134" t="s">
        <v>385</v>
      </c>
      <c r="P52" s="134" t="s">
        <v>396</v>
      </c>
      <c r="Q52" s="134" t="s">
        <v>459</v>
      </c>
      <c r="R52" s="135" t="s">
        <v>388</v>
      </c>
      <c r="S52" s="186">
        <v>10070</v>
      </c>
      <c r="T52" s="187"/>
    </row>
    <row r="53" spans="11:20" x14ac:dyDescent="0.25">
      <c r="K53" s="133">
        <v>45699.385162036997</v>
      </c>
      <c r="L53" s="134" t="s">
        <v>457</v>
      </c>
      <c r="M53" s="134" t="s">
        <v>383</v>
      </c>
      <c r="N53" s="134" t="s">
        <v>384</v>
      </c>
      <c r="O53" s="134" t="s">
        <v>385</v>
      </c>
      <c r="P53" s="134" t="s">
        <v>396</v>
      </c>
      <c r="Q53" s="134" t="s">
        <v>460</v>
      </c>
      <c r="R53" s="135" t="s">
        <v>400</v>
      </c>
      <c r="S53" s="186">
        <v>8220</v>
      </c>
      <c r="T53" s="187"/>
    </row>
    <row r="54" spans="11:20" x14ac:dyDescent="0.25">
      <c r="K54" s="133">
        <v>45702.4039583333</v>
      </c>
      <c r="L54" s="134" t="s">
        <v>462</v>
      </c>
      <c r="M54" s="134" t="s">
        <v>383</v>
      </c>
      <c r="N54" s="134" t="s">
        <v>384</v>
      </c>
      <c r="O54" s="134" t="s">
        <v>385</v>
      </c>
      <c r="P54" s="134" t="s">
        <v>440</v>
      </c>
      <c r="Q54" s="134" t="s">
        <v>403</v>
      </c>
      <c r="R54" s="135" t="s">
        <v>398</v>
      </c>
      <c r="S54" s="186">
        <v>3430</v>
      </c>
      <c r="T54" s="187"/>
    </row>
    <row r="55" spans="11:20" x14ac:dyDescent="0.25">
      <c r="K55" s="133">
        <v>45702.407314814802</v>
      </c>
      <c r="L55" s="134" t="s">
        <v>462</v>
      </c>
      <c r="M55" s="134" t="s">
        <v>389</v>
      </c>
      <c r="N55" s="134" t="s">
        <v>390</v>
      </c>
      <c r="O55" s="134" t="s">
        <v>385</v>
      </c>
      <c r="P55" s="134" t="s">
        <v>440</v>
      </c>
      <c r="Q55" s="134" t="s">
        <v>388</v>
      </c>
      <c r="R55" s="135" t="s">
        <v>388</v>
      </c>
      <c r="S55" s="186">
        <v>3610</v>
      </c>
      <c r="T55" s="187"/>
    </row>
    <row r="56" spans="11:20" x14ac:dyDescent="0.25">
      <c r="K56" s="133">
        <v>45705.4663194444</v>
      </c>
      <c r="L56" s="134" t="s">
        <v>463</v>
      </c>
      <c r="M56" s="134" t="s">
        <v>389</v>
      </c>
      <c r="N56" s="134" t="s">
        <v>390</v>
      </c>
      <c r="O56" s="134" t="s">
        <v>385</v>
      </c>
      <c r="P56" s="134" t="s">
        <v>442</v>
      </c>
      <c r="Q56" s="134" t="s">
        <v>464</v>
      </c>
      <c r="R56" s="135" t="s">
        <v>388</v>
      </c>
      <c r="S56" s="186">
        <v>6250</v>
      </c>
      <c r="T56" s="187"/>
    </row>
    <row r="57" spans="11:20" x14ac:dyDescent="0.25">
      <c r="K57" s="133">
        <v>45705.473946759303</v>
      </c>
      <c r="L57" s="134" t="s">
        <v>463</v>
      </c>
      <c r="M57" s="134" t="s">
        <v>389</v>
      </c>
      <c r="N57" s="134" t="s">
        <v>390</v>
      </c>
      <c r="O57" s="134" t="s">
        <v>385</v>
      </c>
      <c r="P57" s="134" t="s">
        <v>442</v>
      </c>
      <c r="Q57" s="134" t="s">
        <v>465</v>
      </c>
      <c r="R57" s="135" t="s">
        <v>392</v>
      </c>
      <c r="S57" s="186">
        <v>6590</v>
      </c>
      <c r="T57" s="187"/>
    </row>
    <row r="58" spans="11:20" x14ac:dyDescent="0.25">
      <c r="K58" s="133">
        <v>45707.543449074103</v>
      </c>
      <c r="L58" s="134" t="s">
        <v>466</v>
      </c>
      <c r="M58" s="134" t="s">
        <v>383</v>
      </c>
      <c r="N58" s="134" t="s">
        <v>384</v>
      </c>
      <c r="O58" s="134" t="s">
        <v>385</v>
      </c>
      <c r="P58" s="134" t="s">
        <v>416</v>
      </c>
      <c r="Q58" s="134" t="s">
        <v>437</v>
      </c>
      <c r="R58" s="135" t="s">
        <v>398</v>
      </c>
      <c r="S58" s="186">
        <v>5990</v>
      </c>
      <c r="T58" s="187"/>
    </row>
    <row r="59" spans="11:20" x14ac:dyDescent="0.25">
      <c r="K59" s="133">
        <v>45707.5525694444</v>
      </c>
      <c r="L59" s="134" t="s">
        <v>466</v>
      </c>
      <c r="M59" s="134" t="s">
        <v>389</v>
      </c>
      <c r="N59" s="134" t="s">
        <v>390</v>
      </c>
      <c r="O59" s="134" t="s">
        <v>385</v>
      </c>
      <c r="P59" s="134" t="s">
        <v>416</v>
      </c>
      <c r="Q59" s="134" t="s">
        <v>453</v>
      </c>
      <c r="R59" s="135" t="s">
        <v>400</v>
      </c>
      <c r="S59" s="186">
        <v>7990</v>
      </c>
      <c r="T59" s="187"/>
    </row>
    <row r="60" spans="11:20" x14ac:dyDescent="0.25">
      <c r="K60" s="133">
        <v>45708.652615740699</v>
      </c>
      <c r="L60" s="134" t="s">
        <v>467</v>
      </c>
      <c r="M60" s="134" t="s">
        <v>389</v>
      </c>
      <c r="N60" s="134" t="s">
        <v>390</v>
      </c>
      <c r="O60" s="134" t="s">
        <v>385</v>
      </c>
      <c r="P60" s="134" t="s">
        <v>408</v>
      </c>
      <c r="Q60" s="134" t="s">
        <v>468</v>
      </c>
      <c r="R60" s="135" t="s">
        <v>400</v>
      </c>
      <c r="S60" s="186">
        <v>4880</v>
      </c>
      <c r="T60" s="187"/>
    </row>
    <row r="61" spans="11:20" x14ac:dyDescent="0.25">
      <c r="K61" s="133">
        <v>45708.6570601852</v>
      </c>
      <c r="L61" s="134" t="s">
        <v>467</v>
      </c>
      <c r="M61" s="134" t="s">
        <v>383</v>
      </c>
      <c r="N61" s="134" t="s">
        <v>384</v>
      </c>
      <c r="O61" s="134" t="s">
        <v>385</v>
      </c>
      <c r="P61" s="134" t="s">
        <v>408</v>
      </c>
      <c r="Q61" s="134" t="s">
        <v>397</v>
      </c>
      <c r="R61" s="135" t="s">
        <v>398</v>
      </c>
      <c r="S61" s="186">
        <v>5120</v>
      </c>
      <c r="T61" s="187"/>
    </row>
    <row r="62" spans="11:20" x14ac:dyDescent="0.25">
      <c r="K62" s="133">
        <v>45712.445902777799</v>
      </c>
      <c r="L62" s="134" t="s">
        <v>469</v>
      </c>
      <c r="M62" s="134" t="s">
        <v>389</v>
      </c>
      <c r="N62" s="134" t="s">
        <v>390</v>
      </c>
      <c r="O62" s="134" t="s">
        <v>385</v>
      </c>
      <c r="P62" s="134" t="s">
        <v>396</v>
      </c>
      <c r="Q62" s="134" t="s">
        <v>470</v>
      </c>
      <c r="R62" s="135" t="s">
        <v>388</v>
      </c>
      <c r="S62" s="186">
        <v>9890</v>
      </c>
      <c r="T62" s="187"/>
    </row>
    <row r="63" spans="11:20" x14ac:dyDescent="0.25">
      <c r="K63" s="133">
        <v>45713.360081018502</v>
      </c>
      <c r="L63" s="134" t="s">
        <v>473</v>
      </c>
      <c r="M63" s="134" t="s">
        <v>389</v>
      </c>
      <c r="N63" s="134" t="s">
        <v>390</v>
      </c>
      <c r="O63" s="134" t="s">
        <v>385</v>
      </c>
      <c r="P63" s="134" t="s">
        <v>396</v>
      </c>
      <c r="Q63" s="134" t="s">
        <v>470</v>
      </c>
      <c r="R63" s="135" t="s">
        <v>392</v>
      </c>
      <c r="S63" s="186">
        <v>10090</v>
      </c>
      <c r="T63" s="187"/>
    </row>
    <row r="64" spans="11:20" x14ac:dyDescent="0.25">
      <c r="K64" s="133">
        <v>45713.3670486111</v>
      </c>
      <c r="L64" s="134" t="s">
        <v>473</v>
      </c>
      <c r="M64" s="134" t="s">
        <v>383</v>
      </c>
      <c r="N64" s="134" t="s">
        <v>384</v>
      </c>
      <c r="O64" s="134" t="s">
        <v>385</v>
      </c>
      <c r="P64" s="134" t="s">
        <v>396</v>
      </c>
      <c r="Q64" s="134" t="s">
        <v>474</v>
      </c>
      <c r="R64" s="135" t="s">
        <v>394</v>
      </c>
      <c r="S64" s="186">
        <v>5970</v>
      </c>
      <c r="T64" s="187"/>
    </row>
    <row r="65" spans="11:20" x14ac:dyDescent="0.25">
      <c r="K65" s="133">
        <v>45713.374074074098</v>
      </c>
      <c r="L65" s="134" t="s">
        <v>473</v>
      </c>
      <c r="M65" s="134" t="s">
        <v>389</v>
      </c>
      <c r="N65" s="134" t="s">
        <v>390</v>
      </c>
      <c r="O65" s="134" t="s">
        <v>385</v>
      </c>
      <c r="P65" s="134" t="s">
        <v>396</v>
      </c>
      <c r="Q65" s="134" t="s">
        <v>475</v>
      </c>
      <c r="R65" s="135" t="s">
        <v>400</v>
      </c>
      <c r="S65" s="186">
        <v>6060</v>
      </c>
      <c r="T65" s="187"/>
    </row>
    <row r="66" spans="11:20" x14ac:dyDescent="0.25">
      <c r="K66" s="133">
        <v>45713.380462963003</v>
      </c>
      <c r="L66" s="134" t="s">
        <v>473</v>
      </c>
      <c r="M66" s="134" t="s">
        <v>383</v>
      </c>
      <c r="N66" s="134" t="s">
        <v>384</v>
      </c>
      <c r="O66" s="134" t="s">
        <v>385</v>
      </c>
      <c r="P66" s="134" t="s">
        <v>396</v>
      </c>
      <c r="Q66" s="134" t="s">
        <v>472</v>
      </c>
      <c r="R66" s="135" t="s">
        <v>398</v>
      </c>
      <c r="S66" s="186">
        <v>4520</v>
      </c>
      <c r="T66" s="187"/>
    </row>
    <row r="67" spans="11:20" x14ac:dyDescent="0.25">
      <c r="K67" s="133">
        <v>45713.700949074097</v>
      </c>
      <c r="L67" s="134" t="s">
        <v>476</v>
      </c>
      <c r="M67" s="134" t="s">
        <v>383</v>
      </c>
      <c r="N67" s="134" t="s">
        <v>384</v>
      </c>
      <c r="O67" s="134" t="s">
        <v>385</v>
      </c>
      <c r="P67" s="134" t="s">
        <v>408</v>
      </c>
      <c r="Q67" s="134" t="s">
        <v>431</v>
      </c>
      <c r="R67" s="135" t="s">
        <v>398</v>
      </c>
      <c r="S67" s="186">
        <v>3350</v>
      </c>
      <c r="T67" s="187"/>
    </row>
    <row r="68" spans="11:20" x14ac:dyDescent="0.25">
      <c r="K68" s="133">
        <v>45713.693414351903</v>
      </c>
      <c r="L68" s="134" t="s">
        <v>476</v>
      </c>
      <c r="M68" s="134" t="s">
        <v>389</v>
      </c>
      <c r="N68" s="134" t="s">
        <v>390</v>
      </c>
      <c r="O68" s="134" t="s">
        <v>385</v>
      </c>
      <c r="P68" s="134" t="s">
        <v>408</v>
      </c>
      <c r="Q68" s="134" t="s">
        <v>437</v>
      </c>
      <c r="R68" s="135" t="s">
        <v>388</v>
      </c>
      <c r="S68" s="186">
        <v>4910</v>
      </c>
      <c r="T68" s="187"/>
    </row>
    <row r="69" spans="11:20" x14ac:dyDescent="0.25">
      <c r="K69" s="134"/>
      <c r="L69" s="134" t="s">
        <v>477</v>
      </c>
      <c r="M69" s="134" t="s">
        <v>389</v>
      </c>
      <c r="N69" s="134" t="s">
        <v>390</v>
      </c>
      <c r="O69" s="134" t="s">
        <v>385</v>
      </c>
      <c r="P69" s="134" t="s">
        <v>408</v>
      </c>
      <c r="Q69" s="134" t="s">
        <v>478</v>
      </c>
      <c r="R69" s="135" t="s">
        <v>392</v>
      </c>
      <c r="S69" s="186">
        <v>6000</v>
      </c>
      <c r="T69" s="187"/>
    </row>
    <row r="70" spans="11:20" x14ac:dyDescent="0.25">
      <c r="K70" s="133">
        <v>45716.4992824074</v>
      </c>
      <c r="L70" s="134" t="s">
        <v>477</v>
      </c>
      <c r="M70" s="134" t="s">
        <v>389</v>
      </c>
      <c r="N70" s="134" t="s">
        <v>390</v>
      </c>
      <c r="O70" s="134" t="s">
        <v>385</v>
      </c>
      <c r="P70" s="134" t="s">
        <v>408</v>
      </c>
      <c r="Q70" s="134" t="s">
        <v>479</v>
      </c>
      <c r="R70" s="135" t="s">
        <v>388</v>
      </c>
      <c r="S70" s="186">
        <v>4540</v>
      </c>
      <c r="T70" s="187"/>
    </row>
    <row r="71" spans="11:20" x14ac:dyDescent="0.25">
      <c r="K71" s="133">
        <v>45716.484861111101</v>
      </c>
      <c r="L71" s="134" t="s">
        <v>477</v>
      </c>
      <c r="M71" s="134" t="s">
        <v>383</v>
      </c>
      <c r="N71" s="134" t="s">
        <v>384</v>
      </c>
      <c r="O71" s="134" t="s">
        <v>385</v>
      </c>
      <c r="P71" s="134" t="s">
        <v>408</v>
      </c>
      <c r="Q71" s="134" t="s">
        <v>417</v>
      </c>
      <c r="R71" s="135" t="s">
        <v>398</v>
      </c>
      <c r="S71" s="186">
        <v>3540</v>
      </c>
      <c r="T71" s="187"/>
    </row>
    <row r="72" spans="11:20" x14ac:dyDescent="0.25">
      <c r="K72" s="133">
        <v>45719.412962962997</v>
      </c>
      <c r="L72" s="134" t="s">
        <v>480</v>
      </c>
      <c r="M72" s="134" t="s">
        <v>383</v>
      </c>
      <c r="N72" s="134" t="s">
        <v>384</v>
      </c>
      <c r="O72" s="134" t="s">
        <v>385</v>
      </c>
      <c r="P72" s="134" t="s">
        <v>408</v>
      </c>
      <c r="Q72" s="134" t="s">
        <v>481</v>
      </c>
      <c r="R72" s="135" t="s">
        <v>398</v>
      </c>
      <c r="S72" s="186">
        <v>8000</v>
      </c>
      <c r="T72" s="187"/>
    </row>
    <row r="73" spans="11:20" x14ac:dyDescent="0.25">
      <c r="K73" s="133">
        <v>45719.395196759302</v>
      </c>
      <c r="L73" s="134" t="s">
        <v>480</v>
      </c>
      <c r="M73" s="134" t="s">
        <v>389</v>
      </c>
      <c r="N73" s="134" t="s">
        <v>390</v>
      </c>
      <c r="O73" s="134" t="s">
        <v>385</v>
      </c>
      <c r="P73" s="134" t="s">
        <v>408</v>
      </c>
      <c r="Q73" s="134" t="s">
        <v>433</v>
      </c>
      <c r="R73" s="135" t="s">
        <v>400</v>
      </c>
      <c r="S73" s="186">
        <v>10020</v>
      </c>
      <c r="T73" s="187"/>
    </row>
    <row r="74" spans="11:20" x14ac:dyDescent="0.25">
      <c r="K74" s="133">
        <v>45719.403715277796</v>
      </c>
      <c r="L74" s="134" t="s">
        <v>480</v>
      </c>
      <c r="M74" s="134" t="s">
        <v>389</v>
      </c>
      <c r="N74" s="134" t="s">
        <v>390</v>
      </c>
      <c r="O74" s="134" t="s">
        <v>385</v>
      </c>
      <c r="P74" s="134" t="s">
        <v>408</v>
      </c>
      <c r="Q74" s="134" t="s">
        <v>468</v>
      </c>
      <c r="R74" s="135" t="s">
        <v>388</v>
      </c>
      <c r="S74" s="186">
        <v>6020</v>
      </c>
      <c r="T74" s="187"/>
    </row>
    <row r="75" spans="11:20" x14ac:dyDescent="0.25">
      <c r="K75" s="134"/>
      <c r="L75" s="134" t="s">
        <v>480</v>
      </c>
      <c r="M75" s="134" t="s">
        <v>383</v>
      </c>
      <c r="N75" s="134" t="s">
        <v>384</v>
      </c>
      <c r="O75" s="134" t="s">
        <v>385</v>
      </c>
      <c r="P75" s="134" t="s">
        <v>408</v>
      </c>
      <c r="Q75" s="134" t="s">
        <v>394</v>
      </c>
      <c r="R75" s="135" t="s">
        <v>394</v>
      </c>
      <c r="S75" s="186">
        <v>1000</v>
      </c>
      <c r="T75" s="187"/>
    </row>
    <row r="76" spans="11:20" x14ac:dyDescent="0.25">
      <c r="K76" s="133">
        <v>45719.748958333301</v>
      </c>
      <c r="L76" s="134" t="s">
        <v>482</v>
      </c>
      <c r="M76" s="134" t="s">
        <v>383</v>
      </c>
      <c r="N76" s="134" t="s">
        <v>384</v>
      </c>
      <c r="O76" s="134" t="s">
        <v>385</v>
      </c>
      <c r="P76" s="134" t="s">
        <v>386</v>
      </c>
      <c r="Q76" s="134" t="s">
        <v>425</v>
      </c>
      <c r="R76" s="135" t="s">
        <v>394</v>
      </c>
      <c r="S76" s="186">
        <v>6770</v>
      </c>
      <c r="T76" s="187"/>
    </row>
    <row r="77" spans="11:20" x14ac:dyDescent="0.25">
      <c r="K77" s="133">
        <v>45719.7434027778</v>
      </c>
      <c r="L77" s="134" t="s">
        <v>482</v>
      </c>
      <c r="M77" s="134" t="s">
        <v>389</v>
      </c>
      <c r="N77" s="134" t="s">
        <v>390</v>
      </c>
      <c r="O77" s="134" t="s">
        <v>385</v>
      </c>
      <c r="P77" s="134" t="s">
        <v>386</v>
      </c>
      <c r="Q77" s="134" t="s">
        <v>459</v>
      </c>
      <c r="R77" s="135" t="s">
        <v>392</v>
      </c>
      <c r="S77" s="186">
        <v>7820</v>
      </c>
      <c r="T77" s="187"/>
    </row>
    <row r="78" spans="11:20" x14ac:dyDescent="0.25">
      <c r="K78" s="133">
        <v>45719.752025463</v>
      </c>
      <c r="L78" s="134" t="s">
        <v>482</v>
      </c>
      <c r="M78" s="134" t="s">
        <v>389</v>
      </c>
      <c r="N78" s="134" t="s">
        <v>390</v>
      </c>
      <c r="O78" s="134" t="s">
        <v>385</v>
      </c>
      <c r="P78" s="134" t="s">
        <v>386</v>
      </c>
      <c r="Q78" s="134" t="s">
        <v>403</v>
      </c>
      <c r="R78" s="135" t="s">
        <v>400</v>
      </c>
      <c r="S78" s="186">
        <v>2380</v>
      </c>
      <c r="T78" s="187"/>
    </row>
    <row r="79" spans="11:20" x14ac:dyDescent="0.25">
      <c r="K79" s="133">
        <v>45721.433738425898</v>
      </c>
      <c r="L79" s="134" t="s">
        <v>483</v>
      </c>
      <c r="M79" s="134" t="s">
        <v>389</v>
      </c>
      <c r="N79" s="134" t="s">
        <v>390</v>
      </c>
      <c r="O79" s="134" t="s">
        <v>385</v>
      </c>
      <c r="P79" s="134" t="s">
        <v>442</v>
      </c>
      <c r="Q79" s="134" t="s">
        <v>403</v>
      </c>
      <c r="R79" s="135" t="s">
        <v>388</v>
      </c>
      <c r="S79" s="186">
        <v>3040</v>
      </c>
      <c r="T79" s="187"/>
    </row>
    <row r="80" spans="11:20" x14ac:dyDescent="0.25">
      <c r="K80" s="133">
        <v>45721.436006944401</v>
      </c>
      <c r="L80" s="134" t="s">
        <v>483</v>
      </c>
      <c r="M80" s="134" t="s">
        <v>383</v>
      </c>
      <c r="N80" s="134" t="s">
        <v>384</v>
      </c>
      <c r="O80" s="134" t="s">
        <v>385</v>
      </c>
      <c r="P80" s="134" t="s">
        <v>442</v>
      </c>
      <c r="Q80" s="134" t="s">
        <v>394</v>
      </c>
      <c r="R80" s="135" t="s">
        <v>398</v>
      </c>
      <c r="S80" s="186">
        <v>1420</v>
      </c>
      <c r="T80" s="187"/>
    </row>
    <row r="81" spans="11:20" x14ac:dyDescent="0.25">
      <c r="K81" s="133">
        <v>45721.430277777799</v>
      </c>
      <c r="L81" s="134" t="s">
        <v>483</v>
      </c>
      <c r="M81" s="134" t="s">
        <v>389</v>
      </c>
      <c r="N81" s="134" t="s">
        <v>390</v>
      </c>
      <c r="O81" s="134" t="s">
        <v>385</v>
      </c>
      <c r="P81" s="134" t="s">
        <v>442</v>
      </c>
      <c r="Q81" s="134" t="s">
        <v>398</v>
      </c>
      <c r="R81" s="135" t="s">
        <v>400</v>
      </c>
      <c r="S81" s="186">
        <v>1340</v>
      </c>
      <c r="T81" s="187"/>
    </row>
    <row r="82" spans="11:20" x14ac:dyDescent="0.25">
      <c r="K82" s="133">
        <v>45727.404444444401</v>
      </c>
      <c r="L82" s="134" t="s">
        <v>484</v>
      </c>
      <c r="M82" s="134" t="s">
        <v>389</v>
      </c>
      <c r="N82" s="134" t="s">
        <v>390</v>
      </c>
      <c r="O82" s="134" t="s">
        <v>385</v>
      </c>
      <c r="P82" s="134" t="s">
        <v>386</v>
      </c>
      <c r="Q82" s="134" t="s">
        <v>486</v>
      </c>
      <c r="R82" s="135" t="s">
        <v>398</v>
      </c>
      <c r="S82" s="186">
        <v>12200</v>
      </c>
      <c r="T82" s="187"/>
    </row>
    <row r="83" spans="11:20" x14ac:dyDescent="0.25">
      <c r="K83" s="133">
        <v>45727.420381944401</v>
      </c>
      <c r="L83" s="134" t="s">
        <v>484</v>
      </c>
      <c r="M83" s="134" t="s">
        <v>383</v>
      </c>
      <c r="N83" s="134" t="s">
        <v>384</v>
      </c>
      <c r="O83" s="134" t="s">
        <v>385</v>
      </c>
      <c r="P83" s="134" t="s">
        <v>386</v>
      </c>
      <c r="Q83" s="134" t="s">
        <v>487</v>
      </c>
      <c r="R83" s="135" t="s">
        <v>400</v>
      </c>
      <c r="S83" s="186">
        <v>9030</v>
      </c>
      <c r="T83" s="187"/>
    </row>
    <row r="84" spans="11:20" x14ac:dyDescent="0.25">
      <c r="K84" s="133">
        <v>45727.407800925903</v>
      </c>
      <c r="L84" s="134" t="s">
        <v>484</v>
      </c>
      <c r="M84" s="134" t="s">
        <v>389</v>
      </c>
      <c r="N84" s="134" t="s">
        <v>390</v>
      </c>
      <c r="O84" s="134" t="s">
        <v>385</v>
      </c>
      <c r="P84" s="134" t="s">
        <v>386</v>
      </c>
      <c r="Q84" s="134" t="s">
        <v>461</v>
      </c>
      <c r="R84" s="135" t="s">
        <v>388</v>
      </c>
      <c r="S84" s="186">
        <v>2050</v>
      </c>
      <c r="T84" s="187"/>
    </row>
    <row r="85" spans="11:20" x14ac:dyDescent="0.25">
      <c r="K85" s="133">
        <v>45729.461956018502</v>
      </c>
      <c r="L85" s="134" t="s">
        <v>488</v>
      </c>
      <c r="M85" s="134" t="s">
        <v>389</v>
      </c>
      <c r="N85" s="134" t="s">
        <v>390</v>
      </c>
      <c r="O85" s="134" t="s">
        <v>385</v>
      </c>
      <c r="P85" s="134" t="s">
        <v>396</v>
      </c>
      <c r="Q85" s="134" t="s">
        <v>470</v>
      </c>
      <c r="R85" s="135" t="s">
        <v>388</v>
      </c>
      <c r="S85" s="186">
        <v>8580</v>
      </c>
      <c r="T85" s="187"/>
    </row>
    <row r="86" spans="11:20" x14ac:dyDescent="0.25">
      <c r="K86" s="133">
        <v>45729.469594907401</v>
      </c>
      <c r="L86" s="134" t="s">
        <v>488</v>
      </c>
      <c r="M86" s="134" t="s">
        <v>389</v>
      </c>
      <c r="N86" s="134" t="s">
        <v>390</v>
      </c>
      <c r="O86" s="134" t="s">
        <v>385</v>
      </c>
      <c r="P86" s="134" t="s">
        <v>396</v>
      </c>
      <c r="Q86" s="134" t="s">
        <v>489</v>
      </c>
      <c r="R86" s="135" t="s">
        <v>392</v>
      </c>
      <c r="S86" s="186">
        <v>7990</v>
      </c>
      <c r="T86" s="187"/>
    </row>
    <row r="87" spans="11:20" x14ac:dyDescent="0.25">
      <c r="K87" s="133">
        <v>45729.476076388899</v>
      </c>
      <c r="L87" s="134" t="s">
        <v>488</v>
      </c>
      <c r="M87" s="134" t="s">
        <v>383</v>
      </c>
      <c r="N87" s="134" t="s">
        <v>384</v>
      </c>
      <c r="O87" s="134" t="s">
        <v>385</v>
      </c>
      <c r="P87" s="134" t="s">
        <v>396</v>
      </c>
      <c r="Q87" s="134" t="s">
        <v>485</v>
      </c>
      <c r="R87" s="135" t="s">
        <v>394</v>
      </c>
      <c r="S87" s="186">
        <v>5990</v>
      </c>
      <c r="T87" s="187"/>
    </row>
    <row r="88" spans="11:20" x14ac:dyDescent="0.25">
      <c r="K88" s="136"/>
      <c r="L88" s="136" t="s">
        <v>490</v>
      </c>
      <c r="M88" s="137">
        <v>23421</v>
      </c>
      <c r="N88" s="136" t="s">
        <v>390</v>
      </c>
      <c r="O88" s="136" t="s">
        <v>385</v>
      </c>
      <c r="P88" s="136" t="s">
        <v>408</v>
      </c>
      <c r="Q88" s="138">
        <v>3</v>
      </c>
      <c r="R88" s="139">
        <v>5</v>
      </c>
      <c r="S88" s="136"/>
      <c r="T88" s="158">
        <v>3040</v>
      </c>
    </row>
    <row r="89" spans="11:20" x14ac:dyDescent="0.25">
      <c r="K89" s="136"/>
      <c r="L89" s="136" t="s">
        <v>490</v>
      </c>
      <c r="M89" s="137">
        <v>23421</v>
      </c>
      <c r="N89" s="136" t="s">
        <v>390</v>
      </c>
      <c r="O89" s="136" t="s">
        <v>385</v>
      </c>
      <c r="P89" s="136" t="s">
        <v>408</v>
      </c>
      <c r="Q89" s="138">
        <v>4</v>
      </c>
      <c r="R89" s="139">
        <v>4</v>
      </c>
      <c r="S89" s="136"/>
      <c r="T89" s="158">
        <v>3500</v>
      </c>
    </row>
    <row r="90" spans="11:20" x14ac:dyDescent="0.25">
      <c r="K90" s="136" t="s">
        <v>493</v>
      </c>
      <c r="L90" s="136" t="s">
        <v>492</v>
      </c>
      <c r="M90" s="137">
        <v>23421</v>
      </c>
      <c r="N90" s="136" t="s">
        <v>390</v>
      </c>
      <c r="O90" s="136" t="s">
        <v>385</v>
      </c>
      <c r="P90" s="136" t="s">
        <v>408</v>
      </c>
      <c r="Q90" s="141" t="s">
        <v>433</v>
      </c>
      <c r="R90" s="139">
        <v>7</v>
      </c>
      <c r="S90" s="136"/>
      <c r="T90" s="158">
        <v>12030</v>
      </c>
    </row>
    <row r="91" spans="11:20" x14ac:dyDescent="0.25">
      <c r="K91" s="136" t="s">
        <v>494</v>
      </c>
      <c r="L91" s="136" t="s">
        <v>492</v>
      </c>
      <c r="M91" s="137">
        <v>23191</v>
      </c>
      <c r="N91" s="136" t="s">
        <v>384</v>
      </c>
      <c r="O91" s="136" t="s">
        <v>385</v>
      </c>
      <c r="P91" s="136" t="s">
        <v>408</v>
      </c>
      <c r="Q91" s="141" t="s">
        <v>495</v>
      </c>
      <c r="R91" s="139">
        <v>6</v>
      </c>
      <c r="S91" s="136"/>
      <c r="T91" s="158">
        <v>180</v>
      </c>
    </row>
    <row r="92" spans="11:20" x14ac:dyDescent="0.25">
      <c r="K92" s="136" t="s">
        <v>496</v>
      </c>
      <c r="L92" s="136" t="s">
        <v>492</v>
      </c>
      <c r="M92" s="137">
        <v>23421</v>
      </c>
      <c r="N92" s="136" t="s">
        <v>390</v>
      </c>
      <c r="O92" s="136" t="s">
        <v>385</v>
      </c>
      <c r="P92" s="136" t="s">
        <v>408</v>
      </c>
      <c r="Q92" s="141" t="s">
        <v>497</v>
      </c>
      <c r="R92" s="139">
        <v>4</v>
      </c>
      <c r="S92" s="136"/>
      <c r="T92" s="158">
        <v>5060</v>
      </c>
    </row>
    <row r="93" spans="11:20" x14ac:dyDescent="0.25">
      <c r="K93" s="136"/>
      <c r="L93" s="136" t="s">
        <v>498</v>
      </c>
      <c r="M93" s="137">
        <v>23421</v>
      </c>
      <c r="N93" s="136" t="s">
        <v>390</v>
      </c>
      <c r="O93" s="136" t="s">
        <v>385</v>
      </c>
      <c r="P93" s="136" t="s">
        <v>499</v>
      </c>
      <c r="Q93" s="141" t="s">
        <v>500</v>
      </c>
      <c r="R93" s="139">
        <v>7</v>
      </c>
      <c r="S93" s="136"/>
      <c r="T93" s="158">
        <v>5460</v>
      </c>
    </row>
    <row r="94" spans="11:20" x14ac:dyDescent="0.25">
      <c r="K94" s="136"/>
      <c r="L94" s="136" t="s">
        <v>498</v>
      </c>
      <c r="M94" s="137">
        <v>23191</v>
      </c>
      <c r="N94" s="136" t="s">
        <v>384</v>
      </c>
      <c r="O94" s="136" t="s">
        <v>385</v>
      </c>
      <c r="P94" s="136" t="s">
        <v>499</v>
      </c>
      <c r="Q94" s="141" t="s">
        <v>436</v>
      </c>
      <c r="R94" s="139">
        <v>6</v>
      </c>
      <c r="S94" s="136"/>
      <c r="T94" s="158">
        <v>8820</v>
      </c>
    </row>
    <row r="95" spans="11:20" x14ac:dyDescent="0.25">
      <c r="K95" s="136" t="s">
        <v>501</v>
      </c>
      <c r="L95" s="136" t="s">
        <v>502</v>
      </c>
      <c r="M95" s="137">
        <v>23421</v>
      </c>
      <c r="N95" s="136" t="s">
        <v>390</v>
      </c>
      <c r="O95" s="136" t="s">
        <v>385</v>
      </c>
      <c r="P95" s="136" t="s">
        <v>440</v>
      </c>
      <c r="Q95" s="138">
        <v>4</v>
      </c>
      <c r="R95" s="139">
        <v>4</v>
      </c>
      <c r="S95" s="136"/>
      <c r="T95" s="158">
        <v>3000</v>
      </c>
    </row>
    <row r="96" spans="11:20" x14ac:dyDescent="0.25">
      <c r="K96" s="136" t="s">
        <v>503</v>
      </c>
      <c r="L96" s="136" t="s">
        <v>502</v>
      </c>
      <c r="M96" s="137">
        <v>23421</v>
      </c>
      <c r="N96" s="136" t="s">
        <v>390</v>
      </c>
      <c r="O96" s="136" t="s">
        <v>385</v>
      </c>
      <c r="P96" s="136" t="s">
        <v>440</v>
      </c>
      <c r="Q96" s="141" t="s">
        <v>504</v>
      </c>
      <c r="R96" s="139">
        <v>5</v>
      </c>
      <c r="S96" s="136"/>
      <c r="T96" s="158">
        <v>4070.0000000000005</v>
      </c>
    </row>
    <row r="97" spans="11:20" x14ac:dyDescent="0.25">
      <c r="K97" s="136" t="s">
        <v>505</v>
      </c>
      <c r="L97" s="136" t="s">
        <v>506</v>
      </c>
      <c r="M97" s="137">
        <v>23421</v>
      </c>
      <c r="N97" s="136" t="s">
        <v>390</v>
      </c>
      <c r="O97" s="136" t="s">
        <v>385</v>
      </c>
      <c r="P97" s="136" t="s">
        <v>440</v>
      </c>
      <c r="Q97" s="141" t="s">
        <v>507</v>
      </c>
      <c r="R97" s="139">
        <v>4</v>
      </c>
      <c r="S97" s="136"/>
      <c r="T97" s="158">
        <v>9030</v>
      </c>
    </row>
    <row r="98" spans="11:20" x14ac:dyDescent="0.25">
      <c r="K98" s="136" t="s">
        <v>508</v>
      </c>
      <c r="L98" s="136" t="s">
        <v>506</v>
      </c>
      <c r="M98" s="137">
        <v>23421</v>
      </c>
      <c r="N98" s="136" t="s">
        <v>390</v>
      </c>
      <c r="O98" s="136" t="s">
        <v>385</v>
      </c>
      <c r="P98" s="136" t="s">
        <v>440</v>
      </c>
      <c r="Q98" s="138">
        <v>7</v>
      </c>
      <c r="R98" s="139">
        <v>5</v>
      </c>
      <c r="S98" s="136"/>
      <c r="T98" s="158">
        <v>2080</v>
      </c>
    </row>
    <row r="99" spans="11:20" x14ac:dyDescent="0.25">
      <c r="K99" s="136" t="s">
        <v>509</v>
      </c>
      <c r="L99" s="136" t="s">
        <v>506</v>
      </c>
      <c r="M99" s="137">
        <v>23421</v>
      </c>
      <c r="N99" s="136" t="s">
        <v>390</v>
      </c>
      <c r="O99" s="136" t="s">
        <v>385</v>
      </c>
      <c r="P99" s="136" t="s">
        <v>440</v>
      </c>
      <c r="Q99" s="138">
        <v>10</v>
      </c>
      <c r="R99" s="139">
        <v>7</v>
      </c>
      <c r="S99" s="136"/>
      <c r="T99" s="158">
        <v>2960</v>
      </c>
    </row>
    <row r="100" spans="11:20" x14ac:dyDescent="0.25">
      <c r="K100" s="136" t="s">
        <v>510</v>
      </c>
      <c r="L100" s="136" t="s">
        <v>511</v>
      </c>
      <c r="M100" s="137">
        <v>23191</v>
      </c>
      <c r="N100" s="136" t="s">
        <v>384</v>
      </c>
      <c r="O100" s="136" t="s">
        <v>385</v>
      </c>
      <c r="P100" s="136" t="s">
        <v>440</v>
      </c>
      <c r="Q100" s="141" t="s">
        <v>512</v>
      </c>
      <c r="R100" s="139">
        <v>6</v>
      </c>
      <c r="S100" s="136"/>
      <c r="T100" s="158">
        <v>9790</v>
      </c>
    </row>
    <row r="101" spans="11:20" x14ac:dyDescent="0.25">
      <c r="K101" s="136" t="s">
        <v>513</v>
      </c>
      <c r="L101" s="136" t="s">
        <v>511</v>
      </c>
      <c r="M101" s="137">
        <v>23421</v>
      </c>
      <c r="N101" s="136" t="s">
        <v>390</v>
      </c>
      <c r="O101" s="136" t="s">
        <v>385</v>
      </c>
      <c r="P101" s="136" t="s">
        <v>440</v>
      </c>
      <c r="Q101" s="138">
        <v>6</v>
      </c>
      <c r="R101" s="139">
        <v>4</v>
      </c>
      <c r="S101" s="136"/>
      <c r="T101" s="158">
        <v>3050</v>
      </c>
    </row>
    <row r="102" spans="11:20" x14ac:dyDescent="0.25">
      <c r="K102" s="136" t="s">
        <v>514</v>
      </c>
      <c r="L102" s="136" t="s">
        <v>511</v>
      </c>
      <c r="M102" s="137">
        <v>23191</v>
      </c>
      <c r="N102" s="136" t="s">
        <v>384</v>
      </c>
      <c r="O102" s="136" t="s">
        <v>385</v>
      </c>
      <c r="P102" s="136" t="s">
        <v>440</v>
      </c>
      <c r="Q102" s="141" t="s">
        <v>515</v>
      </c>
      <c r="R102" s="139">
        <v>2</v>
      </c>
      <c r="S102" s="136"/>
      <c r="T102" s="158">
        <v>10150</v>
      </c>
    </row>
    <row r="103" spans="11:20" x14ac:dyDescent="0.25">
      <c r="K103" s="136" t="s">
        <v>519</v>
      </c>
      <c r="L103" s="136" t="s">
        <v>517</v>
      </c>
      <c r="M103" s="137">
        <v>23421</v>
      </c>
      <c r="N103" s="136" t="s">
        <v>390</v>
      </c>
      <c r="O103" s="136" t="s">
        <v>385</v>
      </c>
      <c r="P103" s="136" t="s">
        <v>440</v>
      </c>
      <c r="Q103" s="141" t="s">
        <v>520</v>
      </c>
      <c r="R103" s="139">
        <v>4</v>
      </c>
      <c r="S103" s="136"/>
      <c r="T103" s="158">
        <v>4059.9999999999995</v>
      </c>
    </row>
    <row r="104" spans="11:20" x14ac:dyDescent="0.25">
      <c r="K104" s="136" t="s">
        <v>521</v>
      </c>
      <c r="L104" s="136" t="s">
        <v>517</v>
      </c>
      <c r="M104" s="137">
        <v>23421</v>
      </c>
      <c r="N104" s="136" t="s">
        <v>390</v>
      </c>
      <c r="O104" s="136" t="s">
        <v>385</v>
      </c>
      <c r="P104" s="136" t="s">
        <v>440</v>
      </c>
      <c r="Q104" s="141" t="s">
        <v>522</v>
      </c>
      <c r="R104" s="139">
        <v>6</v>
      </c>
      <c r="S104" s="136"/>
      <c r="T104" s="158">
        <v>4019.9999999999995</v>
      </c>
    </row>
    <row r="105" spans="11:20" x14ac:dyDescent="0.25">
      <c r="K105" s="136" t="s">
        <v>523</v>
      </c>
      <c r="L105" s="136" t="s">
        <v>517</v>
      </c>
      <c r="M105" s="137">
        <v>23421</v>
      </c>
      <c r="N105" s="136" t="s">
        <v>390</v>
      </c>
      <c r="O105" s="136" t="s">
        <v>385</v>
      </c>
      <c r="P105" s="136" t="s">
        <v>440</v>
      </c>
      <c r="Q105" s="141" t="s">
        <v>524</v>
      </c>
      <c r="R105" s="139">
        <v>7</v>
      </c>
      <c r="S105" s="136"/>
      <c r="T105" s="158">
        <v>3980</v>
      </c>
    </row>
    <row r="106" spans="11:20" x14ac:dyDescent="0.25">
      <c r="K106" s="136" t="s">
        <v>528</v>
      </c>
      <c r="L106" s="136" t="s">
        <v>526</v>
      </c>
      <c r="M106" s="137">
        <v>23421</v>
      </c>
      <c r="N106" s="136" t="s">
        <v>390</v>
      </c>
      <c r="O106" s="136" t="s">
        <v>385</v>
      </c>
      <c r="P106" s="136" t="s">
        <v>386</v>
      </c>
      <c r="Q106" s="141" t="s">
        <v>399</v>
      </c>
      <c r="R106" s="139">
        <v>4</v>
      </c>
      <c r="S106" s="136"/>
      <c r="T106" s="158">
        <v>8039.9999999999991</v>
      </c>
    </row>
    <row r="107" spans="11:20" x14ac:dyDescent="0.25">
      <c r="K107" s="136" t="s">
        <v>529</v>
      </c>
      <c r="L107" s="136" t="s">
        <v>526</v>
      </c>
      <c r="M107" s="137">
        <v>23421</v>
      </c>
      <c r="N107" s="136" t="s">
        <v>390</v>
      </c>
      <c r="O107" s="136" t="s">
        <v>385</v>
      </c>
      <c r="P107" s="136" t="s">
        <v>386</v>
      </c>
      <c r="Q107" s="141" t="s">
        <v>530</v>
      </c>
      <c r="R107" s="139">
        <v>6</v>
      </c>
      <c r="S107" s="136"/>
      <c r="T107" s="158">
        <v>7950</v>
      </c>
    </row>
    <row r="108" spans="11:20" x14ac:dyDescent="0.25">
      <c r="K108" s="136" t="s">
        <v>531</v>
      </c>
      <c r="L108" s="136" t="s">
        <v>526</v>
      </c>
      <c r="M108" s="137">
        <v>23421</v>
      </c>
      <c r="N108" s="136" t="s">
        <v>390</v>
      </c>
      <c r="O108" s="136" t="s">
        <v>385</v>
      </c>
      <c r="P108" s="136" t="s">
        <v>386</v>
      </c>
      <c r="Q108" s="141" t="s">
        <v>532</v>
      </c>
      <c r="R108" s="139">
        <v>7</v>
      </c>
      <c r="S108" s="136"/>
      <c r="T108" s="158">
        <v>7860</v>
      </c>
    </row>
    <row r="109" spans="11:20" x14ac:dyDescent="0.25">
      <c r="K109" s="136" t="s">
        <v>535</v>
      </c>
      <c r="L109" s="136" t="s">
        <v>534</v>
      </c>
      <c r="M109" s="137">
        <v>23421</v>
      </c>
      <c r="N109" s="136" t="s">
        <v>390</v>
      </c>
      <c r="O109" s="136" t="s">
        <v>385</v>
      </c>
      <c r="P109" s="136" t="s">
        <v>416</v>
      </c>
      <c r="Q109" s="141" t="s">
        <v>536</v>
      </c>
      <c r="R109" s="139">
        <v>7</v>
      </c>
      <c r="S109" s="136"/>
      <c r="T109" s="158">
        <v>12710</v>
      </c>
    </row>
    <row r="110" spans="11:20" x14ac:dyDescent="0.25">
      <c r="K110" s="136" t="s">
        <v>537</v>
      </c>
      <c r="L110" s="136" t="s">
        <v>538</v>
      </c>
      <c r="M110" s="137">
        <v>23421</v>
      </c>
      <c r="N110" s="136" t="s">
        <v>390</v>
      </c>
      <c r="O110" s="136" t="s">
        <v>385</v>
      </c>
      <c r="P110" s="136" t="s">
        <v>416</v>
      </c>
      <c r="Q110" s="141" t="s">
        <v>433</v>
      </c>
      <c r="R110" s="139">
        <v>6</v>
      </c>
      <c r="S110" s="136"/>
      <c r="T110" s="158">
        <v>5780</v>
      </c>
    </row>
    <row r="111" spans="11:20" x14ac:dyDescent="0.25">
      <c r="K111" s="136"/>
      <c r="L111" s="136" t="s">
        <v>538</v>
      </c>
      <c r="M111" s="137">
        <v>23110</v>
      </c>
      <c r="N111" s="136" t="s">
        <v>539</v>
      </c>
      <c r="O111" s="136" t="s">
        <v>385</v>
      </c>
      <c r="P111" s="136" t="s">
        <v>416</v>
      </c>
      <c r="Q111" s="141" t="s">
        <v>433</v>
      </c>
      <c r="R111" s="139">
        <v>6</v>
      </c>
      <c r="S111" s="136"/>
      <c r="T111" s="158">
        <v>4840</v>
      </c>
    </row>
    <row r="112" spans="11:20" x14ac:dyDescent="0.25">
      <c r="K112" s="136" t="s">
        <v>540</v>
      </c>
      <c r="L112" s="136" t="s">
        <v>538</v>
      </c>
      <c r="M112" s="137">
        <v>23191</v>
      </c>
      <c r="N112" s="136" t="s">
        <v>384</v>
      </c>
      <c r="O112" s="136" t="s">
        <v>385</v>
      </c>
      <c r="P112" s="136" t="s">
        <v>416</v>
      </c>
      <c r="Q112" s="141" t="s">
        <v>541</v>
      </c>
      <c r="R112" s="139">
        <v>2</v>
      </c>
      <c r="S112" s="136"/>
      <c r="T112" s="158">
        <v>6490</v>
      </c>
    </row>
    <row r="113" spans="11:20" x14ac:dyDescent="0.25">
      <c r="K113" s="136"/>
      <c r="L113" s="136" t="s">
        <v>538</v>
      </c>
      <c r="M113" s="137">
        <v>23105</v>
      </c>
      <c r="N113" s="136" t="s">
        <v>542</v>
      </c>
      <c r="O113" s="136" t="s">
        <v>385</v>
      </c>
      <c r="P113" s="136" t="s">
        <v>416</v>
      </c>
      <c r="Q113" s="141" t="s">
        <v>541</v>
      </c>
      <c r="R113" s="139">
        <v>2</v>
      </c>
      <c r="S113" s="136"/>
      <c r="T113" s="158">
        <v>3510</v>
      </c>
    </row>
    <row r="114" spans="11:20" x14ac:dyDescent="0.25">
      <c r="K114" s="136"/>
      <c r="L114" s="136" t="s">
        <v>538</v>
      </c>
      <c r="M114" s="137">
        <v>23100</v>
      </c>
      <c r="N114" s="136" t="s">
        <v>543</v>
      </c>
      <c r="O114" s="136" t="s">
        <v>385</v>
      </c>
      <c r="P114" s="136" t="s">
        <v>416</v>
      </c>
      <c r="Q114" s="138">
        <v>11</v>
      </c>
      <c r="R114" s="139">
        <v>5</v>
      </c>
      <c r="S114" s="136"/>
      <c r="T114" s="158">
        <v>6010</v>
      </c>
    </row>
    <row r="115" spans="11:20" x14ac:dyDescent="0.25">
      <c r="K115" s="136" t="s">
        <v>544</v>
      </c>
      <c r="L115" s="136" t="s">
        <v>545</v>
      </c>
      <c r="M115" s="137">
        <v>23110</v>
      </c>
      <c r="N115" s="136" t="s">
        <v>539</v>
      </c>
      <c r="O115" s="136" t="s">
        <v>385</v>
      </c>
      <c r="P115" s="136" t="s">
        <v>440</v>
      </c>
      <c r="Q115" s="141" t="s">
        <v>522</v>
      </c>
      <c r="R115" s="139">
        <v>4</v>
      </c>
      <c r="S115" s="136"/>
      <c r="T115" s="158">
        <v>4830</v>
      </c>
    </row>
    <row r="116" spans="11:20" x14ac:dyDescent="0.25">
      <c r="K116" s="136" t="s">
        <v>546</v>
      </c>
      <c r="L116" s="136" t="s">
        <v>547</v>
      </c>
      <c r="M116" s="137">
        <v>23100</v>
      </c>
      <c r="N116" s="136" t="s">
        <v>543</v>
      </c>
      <c r="O116" s="136" t="s">
        <v>385</v>
      </c>
      <c r="P116" s="136" t="s">
        <v>416</v>
      </c>
      <c r="Q116" s="138">
        <v>1</v>
      </c>
      <c r="R116" s="139">
        <v>5</v>
      </c>
      <c r="S116" s="136"/>
      <c r="T116" s="158">
        <v>1110</v>
      </c>
    </row>
    <row r="117" spans="11:20" x14ac:dyDescent="0.25">
      <c r="K117" s="136" t="s">
        <v>548</v>
      </c>
      <c r="L117" s="136" t="s">
        <v>547</v>
      </c>
      <c r="M117" s="137">
        <v>23110</v>
      </c>
      <c r="N117" s="136" t="s">
        <v>539</v>
      </c>
      <c r="O117" s="136" t="s">
        <v>385</v>
      </c>
      <c r="P117" s="136" t="s">
        <v>416</v>
      </c>
      <c r="Q117" s="141" t="s">
        <v>549</v>
      </c>
      <c r="R117" s="139">
        <v>7</v>
      </c>
      <c r="S117" s="136"/>
      <c r="T117" s="158">
        <v>10030</v>
      </c>
    </row>
    <row r="118" spans="11:20" x14ac:dyDescent="0.25">
      <c r="K118" s="136" t="s">
        <v>550</v>
      </c>
      <c r="L118" s="136" t="s">
        <v>547</v>
      </c>
      <c r="M118" s="137">
        <v>23110</v>
      </c>
      <c r="N118" s="136" t="s">
        <v>539</v>
      </c>
      <c r="O118" s="136" t="s">
        <v>385</v>
      </c>
      <c r="P118" s="136" t="s">
        <v>416</v>
      </c>
      <c r="Q118" s="141" t="s">
        <v>443</v>
      </c>
      <c r="R118" s="139">
        <v>4</v>
      </c>
      <c r="S118" s="136"/>
      <c r="T118" s="158">
        <v>10080</v>
      </c>
    </row>
    <row r="119" spans="11:20" x14ac:dyDescent="0.25">
      <c r="K119" s="136" t="s">
        <v>551</v>
      </c>
      <c r="L119" s="136" t="s">
        <v>547</v>
      </c>
      <c r="M119" s="137">
        <v>23105</v>
      </c>
      <c r="N119" s="136" t="s">
        <v>542</v>
      </c>
      <c r="O119" s="136" t="s">
        <v>385</v>
      </c>
      <c r="P119" s="136" t="s">
        <v>416</v>
      </c>
      <c r="Q119" s="141" t="s">
        <v>414</v>
      </c>
      <c r="R119" s="139">
        <v>2</v>
      </c>
      <c r="S119" s="136"/>
      <c r="T119" s="158">
        <v>5930</v>
      </c>
    </row>
    <row r="120" spans="11:20" x14ac:dyDescent="0.25">
      <c r="K120" s="136" t="s">
        <v>552</v>
      </c>
      <c r="L120" s="136" t="s">
        <v>553</v>
      </c>
      <c r="M120" s="137">
        <v>23100</v>
      </c>
      <c r="N120" s="136" t="s">
        <v>543</v>
      </c>
      <c r="O120" s="136" t="s">
        <v>385</v>
      </c>
      <c r="P120" s="136" t="s">
        <v>408</v>
      </c>
      <c r="Q120" s="141" t="s">
        <v>453</v>
      </c>
      <c r="R120" s="139">
        <v>5</v>
      </c>
      <c r="S120" s="136"/>
      <c r="T120" s="158">
        <v>6990</v>
      </c>
    </row>
    <row r="121" spans="11:20" x14ac:dyDescent="0.25">
      <c r="K121" s="136" t="s">
        <v>555</v>
      </c>
      <c r="L121" s="136" t="s">
        <v>553</v>
      </c>
      <c r="M121" s="137">
        <v>23110</v>
      </c>
      <c r="N121" s="136" t="s">
        <v>539</v>
      </c>
      <c r="O121" s="136" t="s">
        <v>385</v>
      </c>
      <c r="P121" s="136" t="s">
        <v>408</v>
      </c>
      <c r="Q121" s="141" t="s">
        <v>433</v>
      </c>
      <c r="R121" s="139">
        <v>6</v>
      </c>
      <c r="S121" s="136"/>
      <c r="T121" s="158">
        <v>12050</v>
      </c>
    </row>
    <row r="122" spans="11:20" x14ac:dyDescent="0.25">
      <c r="K122" s="136" t="s">
        <v>558</v>
      </c>
      <c r="L122" s="136" t="s">
        <v>557</v>
      </c>
      <c r="M122" s="137">
        <v>23110</v>
      </c>
      <c r="N122" s="136" t="s">
        <v>539</v>
      </c>
      <c r="O122" s="136" t="s">
        <v>385</v>
      </c>
      <c r="P122" s="136" t="s">
        <v>386</v>
      </c>
      <c r="Q122" s="138">
        <v>26</v>
      </c>
      <c r="R122" s="139">
        <v>4</v>
      </c>
      <c r="S122" s="136"/>
      <c r="T122" s="158">
        <v>6470</v>
      </c>
    </row>
    <row r="123" spans="11:20" x14ac:dyDescent="0.25">
      <c r="K123" s="136" t="s">
        <v>559</v>
      </c>
      <c r="L123" s="136" t="s">
        <v>557</v>
      </c>
      <c r="M123" s="137">
        <v>23100</v>
      </c>
      <c r="N123" s="136" t="s">
        <v>543</v>
      </c>
      <c r="O123" s="136" t="s">
        <v>385</v>
      </c>
      <c r="P123" s="136" t="s">
        <v>386</v>
      </c>
      <c r="Q123" s="138">
        <v>37</v>
      </c>
      <c r="R123" s="139">
        <v>5</v>
      </c>
      <c r="S123" s="136"/>
      <c r="T123" s="158">
        <v>6550</v>
      </c>
    </row>
    <row r="124" spans="11:20" x14ac:dyDescent="0.25">
      <c r="K124" s="136" t="s">
        <v>560</v>
      </c>
      <c r="L124" s="136" t="s">
        <v>557</v>
      </c>
      <c r="M124" s="137">
        <v>23110</v>
      </c>
      <c r="N124" s="136" t="s">
        <v>539</v>
      </c>
      <c r="O124" s="136" t="s">
        <v>385</v>
      </c>
      <c r="P124" s="136" t="s">
        <v>386</v>
      </c>
      <c r="Q124" s="138">
        <v>4</v>
      </c>
      <c r="R124" s="139">
        <v>6</v>
      </c>
      <c r="S124" s="136"/>
      <c r="T124" s="158">
        <v>4430</v>
      </c>
    </row>
    <row r="125" spans="11:20" x14ac:dyDescent="0.25">
      <c r="K125" s="136" t="s">
        <v>561</v>
      </c>
      <c r="L125" s="136" t="s">
        <v>557</v>
      </c>
      <c r="M125" s="137">
        <v>23110</v>
      </c>
      <c r="N125" s="136" t="s">
        <v>539</v>
      </c>
      <c r="O125" s="136" t="s">
        <v>385</v>
      </c>
      <c r="P125" s="136" t="s">
        <v>386</v>
      </c>
      <c r="Q125" s="138">
        <v>8</v>
      </c>
      <c r="R125" s="139">
        <v>7</v>
      </c>
      <c r="S125" s="136"/>
      <c r="T125" s="158">
        <v>4500</v>
      </c>
    </row>
    <row r="126" spans="11:20" x14ac:dyDescent="0.25">
      <c r="K126" s="136" t="s">
        <v>563</v>
      </c>
      <c r="L126" s="136" t="s">
        <v>564</v>
      </c>
      <c r="M126" s="137">
        <v>23110</v>
      </c>
      <c r="N126" s="136" t="s">
        <v>539</v>
      </c>
      <c r="O126" s="136" t="s">
        <v>385</v>
      </c>
      <c r="P126" s="136" t="s">
        <v>416</v>
      </c>
      <c r="Q126" s="141" t="s">
        <v>565</v>
      </c>
      <c r="R126" s="139">
        <v>4</v>
      </c>
      <c r="S126" s="136"/>
      <c r="T126" s="158">
        <v>4059.9999999999995</v>
      </c>
    </row>
    <row r="127" spans="11:20" x14ac:dyDescent="0.25">
      <c r="K127" s="136" t="s">
        <v>567</v>
      </c>
      <c r="L127" s="136" t="s">
        <v>564</v>
      </c>
      <c r="M127" s="137">
        <v>23110</v>
      </c>
      <c r="N127" s="136" t="s">
        <v>539</v>
      </c>
      <c r="O127" s="136" t="s">
        <v>385</v>
      </c>
      <c r="P127" s="136" t="s">
        <v>416</v>
      </c>
      <c r="Q127" s="138">
        <v>4</v>
      </c>
      <c r="R127" s="139">
        <v>6</v>
      </c>
      <c r="S127" s="136"/>
      <c r="T127" s="158">
        <v>3000</v>
      </c>
    </row>
    <row r="128" spans="11:20" x14ac:dyDescent="0.25">
      <c r="K128" s="136"/>
      <c r="L128" s="136" t="s">
        <v>564</v>
      </c>
      <c r="M128" s="137">
        <v>23110</v>
      </c>
      <c r="N128" s="136" t="s">
        <v>539</v>
      </c>
      <c r="O128" s="136" t="s">
        <v>385</v>
      </c>
      <c r="P128" s="136" t="s">
        <v>416</v>
      </c>
      <c r="Q128" s="138">
        <v>5</v>
      </c>
      <c r="R128" s="139">
        <v>7</v>
      </c>
      <c r="S128" s="136"/>
      <c r="T128" s="158">
        <v>3000</v>
      </c>
    </row>
    <row r="129" spans="11:20" x14ac:dyDescent="0.25">
      <c r="K129" s="136" t="s">
        <v>570</v>
      </c>
      <c r="L129" s="136" t="s">
        <v>569</v>
      </c>
      <c r="M129" s="137">
        <v>23110</v>
      </c>
      <c r="N129" s="136" t="s">
        <v>539</v>
      </c>
      <c r="O129" s="136" t="s">
        <v>385</v>
      </c>
      <c r="P129" s="136" t="s">
        <v>435</v>
      </c>
      <c r="Q129" s="141" t="s">
        <v>456</v>
      </c>
      <c r="R129" s="139">
        <v>4</v>
      </c>
      <c r="S129" s="136"/>
      <c r="T129" s="158">
        <v>7990</v>
      </c>
    </row>
    <row r="130" spans="11:20" x14ac:dyDescent="0.25">
      <c r="K130" s="136"/>
      <c r="L130" s="136" t="s">
        <v>569</v>
      </c>
      <c r="M130" s="137">
        <v>23110</v>
      </c>
      <c r="N130" s="136" t="s">
        <v>539</v>
      </c>
      <c r="O130" s="136" t="s">
        <v>385</v>
      </c>
      <c r="P130" s="136" t="s">
        <v>435</v>
      </c>
      <c r="Q130" s="141" t="s">
        <v>424</v>
      </c>
      <c r="R130" s="139">
        <v>6</v>
      </c>
      <c r="S130" s="136"/>
      <c r="T130" s="158">
        <v>6000</v>
      </c>
    </row>
    <row r="131" spans="11:20" x14ac:dyDescent="0.25">
      <c r="K131" s="136"/>
      <c r="L131" s="136" t="s">
        <v>569</v>
      </c>
      <c r="M131" s="137">
        <v>23110</v>
      </c>
      <c r="N131" s="136" t="s">
        <v>539</v>
      </c>
      <c r="O131" s="136" t="s">
        <v>385</v>
      </c>
      <c r="P131" s="136" t="s">
        <v>435</v>
      </c>
      <c r="Q131" s="141" t="s">
        <v>425</v>
      </c>
      <c r="R131" s="139">
        <v>7</v>
      </c>
      <c r="S131" s="136"/>
      <c r="T131" s="158">
        <v>6000</v>
      </c>
    </row>
    <row r="132" spans="11:20" x14ac:dyDescent="0.25">
      <c r="K132" s="136" t="s">
        <v>571</v>
      </c>
      <c r="L132" s="136" t="s">
        <v>572</v>
      </c>
      <c r="M132" s="137">
        <v>23110</v>
      </c>
      <c r="N132" s="136" t="s">
        <v>539</v>
      </c>
      <c r="O132" s="136" t="s">
        <v>385</v>
      </c>
      <c r="P132" s="136" t="s">
        <v>408</v>
      </c>
      <c r="Q132" s="141" t="s">
        <v>453</v>
      </c>
      <c r="R132" s="139">
        <v>4</v>
      </c>
      <c r="S132" s="136"/>
      <c r="T132" s="158">
        <v>7000</v>
      </c>
    </row>
    <row r="133" spans="11:20" x14ac:dyDescent="0.25">
      <c r="K133" s="136" t="s">
        <v>573</v>
      </c>
      <c r="L133" s="136" t="s">
        <v>572</v>
      </c>
      <c r="M133" s="137">
        <v>23100</v>
      </c>
      <c r="N133" s="136" t="s">
        <v>543</v>
      </c>
      <c r="O133" s="136" t="s">
        <v>385</v>
      </c>
      <c r="P133" s="136" t="s">
        <v>408</v>
      </c>
      <c r="Q133" s="141" t="s">
        <v>574</v>
      </c>
      <c r="R133" s="139">
        <v>5</v>
      </c>
      <c r="S133" s="136"/>
      <c r="T133" s="158">
        <v>9070</v>
      </c>
    </row>
    <row r="134" spans="11:20" x14ac:dyDescent="0.25">
      <c r="K134" s="136" t="s">
        <v>575</v>
      </c>
      <c r="L134" s="136" t="s">
        <v>572</v>
      </c>
      <c r="M134" s="137">
        <v>23105</v>
      </c>
      <c r="N134" s="136" t="s">
        <v>542</v>
      </c>
      <c r="O134" s="136" t="s">
        <v>385</v>
      </c>
      <c r="P134" s="136" t="s">
        <v>408</v>
      </c>
      <c r="Q134" s="141" t="s">
        <v>437</v>
      </c>
      <c r="R134" s="139">
        <v>2</v>
      </c>
      <c r="S134" s="136"/>
      <c r="T134" s="158">
        <v>5960</v>
      </c>
    </row>
    <row r="135" spans="11:20" x14ac:dyDescent="0.25">
      <c r="K135" s="136" t="s">
        <v>579</v>
      </c>
      <c r="L135" s="136" t="s">
        <v>578</v>
      </c>
      <c r="M135" s="137">
        <v>23110</v>
      </c>
      <c r="N135" s="136" t="s">
        <v>539</v>
      </c>
      <c r="O135" s="136" t="s">
        <v>385</v>
      </c>
      <c r="P135" s="136" t="s">
        <v>396</v>
      </c>
      <c r="Q135" s="141" t="s">
        <v>428</v>
      </c>
      <c r="R135" s="139">
        <v>7</v>
      </c>
      <c r="S135" s="136"/>
      <c r="T135" s="158">
        <v>12000</v>
      </c>
    </row>
    <row r="136" spans="11:20" x14ac:dyDescent="0.25">
      <c r="K136" s="136" t="s">
        <v>580</v>
      </c>
      <c r="L136" s="136" t="s">
        <v>578</v>
      </c>
      <c r="M136" s="137">
        <v>23110</v>
      </c>
      <c r="N136" s="136" t="s">
        <v>539</v>
      </c>
      <c r="O136" s="136" t="s">
        <v>385</v>
      </c>
      <c r="P136" s="136" t="s">
        <v>396</v>
      </c>
      <c r="Q136" s="141" t="s">
        <v>581</v>
      </c>
      <c r="R136" s="139">
        <v>6</v>
      </c>
      <c r="S136" s="136"/>
      <c r="T136" s="158">
        <v>12210</v>
      </c>
    </row>
    <row r="137" spans="11:20" x14ac:dyDescent="0.25">
      <c r="K137" s="136"/>
      <c r="L137" s="136" t="s">
        <v>582</v>
      </c>
      <c r="M137" s="137">
        <v>23110</v>
      </c>
      <c r="N137" s="136" t="s">
        <v>539</v>
      </c>
      <c r="O137" s="136" t="s">
        <v>385</v>
      </c>
      <c r="P137" s="136" t="s">
        <v>408</v>
      </c>
      <c r="Q137" s="141"/>
      <c r="R137" s="139">
        <v>7</v>
      </c>
      <c r="S137" s="136"/>
      <c r="T137" s="158">
        <v>10140</v>
      </c>
    </row>
    <row r="138" spans="11:20" x14ac:dyDescent="0.25">
      <c r="K138" s="136"/>
      <c r="L138" s="136" t="s">
        <v>582</v>
      </c>
      <c r="M138" s="137">
        <v>23110</v>
      </c>
      <c r="N138" s="136" t="s">
        <v>539</v>
      </c>
      <c r="O138" s="136" t="s">
        <v>385</v>
      </c>
      <c r="P138" s="136" t="s">
        <v>408</v>
      </c>
      <c r="Q138" s="141"/>
      <c r="R138" s="139">
        <v>6</v>
      </c>
      <c r="S138" s="136"/>
      <c r="T138" s="158">
        <v>8000</v>
      </c>
    </row>
    <row r="139" spans="11:20" x14ac:dyDescent="0.25">
      <c r="K139" s="136"/>
      <c r="L139" s="136" t="s">
        <v>582</v>
      </c>
      <c r="M139" s="137">
        <v>23105</v>
      </c>
      <c r="N139" s="136" t="s">
        <v>542</v>
      </c>
      <c r="O139" s="136" t="s">
        <v>385</v>
      </c>
      <c r="P139" s="136" t="s">
        <v>408</v>
      </c>
      <c r="Q139" s="141"/>
      <c r="R139" s="139">
        <v>2</v>
      </c>
      <c r="S139" s="136"/>
      <c r="T139" s="158">
        <v>4090</v>
      </c>
    </row>
    <row r="140" spans="11:20" x14ac:dyDescent="0.25">
      <c r="K140" s="136"/>
      <c r="L140" s="136" t="s">
        <v>583</v>
      </c>
      <c r="M140" s="137">
        <v>23105</v>
      </c>
      <c r="N140" s="136" t="s">
        <v>542</v>
      </c>
      <c r="O140" s="136" t="s">
        <v>385</v>
      </c>
      <c r="P140" s="136" t="s">
        <v>435</v>
      </c>
      <c r="Q140" s="141"/>
      <c r="R140" s="139">
        <v>2</v>
      </c>
      <c r="S140" s="136"/>
      <c r="T140" s="158">
        <v>6960</v>
      </c>
    </row>
    <row r="141" spans="11:20" x14ac:dyDescent="0.25">
      <c r="K141" s="136"/>
      <c r="L141" s="136" t="s">
        <v>583</v>
      </c>
      <c r="M141" s="137">
        <v>23110</v>
      </c>
      <c r="N141" s="136" t="s">
        <v>539</v>
      </c>
      <c r="O141" s="136" t="s">
        <v>385</v>
      </c>
      <c r="P141" s="136" t="s">
        <v>435</v>
      </c>
      <c r="Q141" s="141"/>
      <c r="R141" s="139">
        <v>4</v>
      </c>
      <c r="S141" s="136"/>
      <c r="T141" s="158">
        <v>6970</v>
      </c>
    </row>
    <row r="142" spans="11:20" x14ac:dyDescent="0.25">
      <c r="K142" s="136"/>
      <c r="L142" s="136" t="s">
        <v>583</v>
      </c>
      <c r="M142" s="137">
        <v>23100</v>
      </c>
      <c r="N142" s="136" t="s">
        <v>543</v>
      </c>
      <c r="O142" s="136" t="s">
        <v>385</v>
      </c>
      <c r="P142" s="136" t="s">
        <v>435</v>
      </c>
      <c r="Q142" s="141"/>
      <c r="R142" s="139">
        <v>5</v>
      </c>
      <c r="S142" s="136"/>
      <c r="T142" s="158">
        <v>4019.9999999999995</v>
      </c>
    </row>
    <row r="143" spans="11:20" x14ac:dyDescent="0.25">
      <c r="K143" s="136"/>
      <c r="L143" s="136" t="s">
        <v>583</v>
      </c>
      <c r="M143" s="137">
        <v>23110</v>
      </c>
      <c r="N143" s="136" t="s">
        <v>539</v>
      </c>
      <c r="O143" s="136" t="s">
        <v>385</v>
      </c>
      <c r="P143" s="136" t="s">
        <v>435</v>
      </c>
      <c r="Q143" s="141"/>
      <c r="R143" s="139">
        <v>6</v>
      </c>
      <c r="S143" s="136"/>
      <c r="T143" s="158">
        <v>4030.0000000000005</v>
      </c>
    </row>
    <row r="144" spans="11:20" x14ac:dyDescent="0.25">
      <c r="K144" s="136"/>
      <c r="L144" s="136" t="s">
        <v>583</v>
      </c>
      <c r="M144" s="137">
        <v>23110</v>
      </c>
      <c r="N144" s="136" t="s">
        <v>539</v>
      </c>
      <c r="O144" s="136" t="s">
        <v>385</v>
      </c>
      <c r="P144" s="136" t="s">
        <v>435</v>
      </c>
      <c r="Q144" s="141"/>
      <c r="R144" s="139">
        <v>7</v>
      </c>
      <c r="S144" s="136"/>
      <c r="T144" s="158">
        <v>2009.9999999999998</v>
      </c>
    </row>
    <row r="145" spans="11:20" x14ac:dyDescent="0.25">
      <c r="K145" s="136"/>
      <c r="L145" s="136" t="s">
        <v>584</v>
      </c>
      <c r="M145" s="137">
        <v>23110</v>
      </c>
      <c r="N145" s="136" t="s">
        <v>539</v>
      </c>
      <c r="O145" s="136" t="s">
        <v>385</v>
      </c>
      <c r="P145" s="136" t="s">
        <v>408</v>
      </c>
      <c r="Q145" s="138">
        <v>6</v>
      </c>
      <c r="R145" s="139">
        <v>7</v>
      </c>
      <c r="S145" s="136"/>
      <c r="T145" s="158">
        <v>2830</v>
      </c>
    </row>
    <row r="146" spans="11:20" x14ac:dyDescent="0.25">
      <c r="K146" s="136"/>
      <c r="L146" s="136" t="s">
        <v>584</v>
      </c>
      <c r="M146" s="137">
        <v>23110</v>
      </c>
      <c r="N146" s="136" t="s">
        <v>539</v>
      </c>
      <c r="O146" s="136" t="s">
        <v>385</v>
      </c>
      <c r="P146" s="136" t="s">
        <v>408</v>
      </c>
      <c r="Q146" s="138">
        <v>9</v>
      </c>
      <c r="R146" s="139">
        <v>4</v>
      </c>
      <c r="S146" s="136"/>
      <c r="T146" s="158">
        <v>2850</v>
      </c>
    </row>
    <row r="147" spans="11:20" x14ac:dyDescent="0.25">
      <c r="K147" s="136"/>
      <c r="L147" s="136" t="s">
        <v>585</v>
      </c>
      <c r="M147" s="137">
        <v>23110</v>
      </c>
      <c r="N147" s="136" t="s">
        <v>539</v>
      </c>
      <c r="O147" s="136" t="s">
        <v>385</v>
      </c>
      <c r="P147" s="136" t="s">
        <v>408</v>
      </c>
      <c r="Q147" s="141" t="s">
        <v>586</v>
      </c>
      <c r="R147" s="139">
        <v>6</v>
      </c>
      <c r="S147" s="136"/>
      <c r="T147" s="158">
        <v>6950</v>
      </c>
    </row>
    <row r="148" spans="11:20" x14ac:dyDescent="0.25">
      <c r="K148" s="136"/>
      <c r="L148" s="136" t="s">
        <v>585</v>
      </c>
      <c r="M148" s="137">
        <v>23100</v>
      </c>
      <c r="N148" s="136" t="s">
        <v>543</v>
      </c>
      <c r="O148" s="136" t="s">
        <v>385</v>
      </c>
      <c r="P148" s="136" t="s">
        <v>408</v>
      </c>
      <c r="Q148" s="141" t="s">
        <v>464</v>
      </c>
      <c r="R148" s="139">
        <v>5</v>
      </c>
      <c r="S148" s="136"/>
      <c r="T148" s="158">
        <v>5580</v>
      </c>
    </row>
    <row r="149" spans="11:20" x14ac:dyDescent="0.25">
      <c r="K149" s="136"/>
      <c r="L149" s="136" t="s">
        <v>585</v>
      </c>
      <c r="M149" s="137">
        <v>23100</v>
      </c>
      <c r="N149" s="136" t="s">
        <v>543</v>
      </c>
      <c r="O149" s="136" t="s">
        <v>385</v>
      </c>
      <c r="P149" s="136" t="s">
        <v>408</v>
      </c>
      <c r="Q149" s="141" t="s">
        <v>433</v>
      </c>
      <c r="R149" s="139">
        <v>3</v>
      </c>
      <c r="S149" s="136"/>
      <c r="T149" s="158">
        <v>11320</v>
      </c>
    </row>
    <row r="150" spans="11:20" x14ac:dyDescent="0.25">
      <c r="K150" s="136"/>
      <c r="L150" s="136" t="s">
        <v>587</v>
      </c>
      <c r="M150" s="137">
        <v>23110</v>
      </c>
      <c r="N150" s="136" t="s">
        <v>539</v>
      </c>
      <c r="O150" s="136" t="s">
        <v>385</v>
      </c>
      <c r="P150" s="136" t="s">
        <v>408</v>
      </c>
      <c r="Q150" s="141" t="s">
        <v>588</v>
      </c>
      <c r="R150" s="139">
        <v>4</v>
      </c>
      <c r="S150" s="136"/>
      <c r="T150" s="158">
        <v>8050.0000000000009</v>
      </c>
    </row>
    <row r="151" spans="11:20" x14ac:dyDescent="0.25">
      <c r="K151" s="136"/>
      <c r="L151" s="136" t="s">
        <v>587</v>
      </c>
      <c r="M151" s="137">
        <v>23110</v>
      </c>
      <c r="N151" s="136" t="s">
        <v>539</v>
      </c>
      <c r="O151" s="136" t="s">
        <v>385</v>
      </c>
      <c r="P151" s="136" t="s">
        <v>408</v>
      </c>
      <c r="Q151" s="141" t="s">
        <v>586</v>
      </c>
      <c r="R151" s="139">
        <v>7</v>
      </c>
      <c r="S151" s="136"/>
      <c r="T151" s="158">
        <v>5980</v>
      </c>
    </row>
    <row r="152" spans="11:20" x14ac:dyDescent="0.25">
      <c r="K152" s="136"/>
      <c r="L152" s="136" t="s">
        <v>587</v>
      </c>
      <c r="M152" s="137">
        <v>23110</v>
      </c>
      <c r="N152" s="136" t="s">
        <v>539</v>
      </c>
      <c r="O152" s="136" t="s">
        <v>385</v>
      </c>
      <c r="P152" s="136" t="s">
        <v>408</v>
      </c>
      <c r="Q152" s="138">
        <v>2</v>
      </c>
      <c r="R152" s="139">
        <v>6</v>
      </c>
      <c r="S152" s="136"/>
      <c r="T152" s="158">
        <v>1010</v>
      </c>
    </row>
    <row r="153" spans="11:20" x14ac:dyDescent="0.25">
      <c r="K153" s="136"/>
      <c r="L153" s="136" t="s">
        <v>589</v>
      </c>
      <c r="M153" s="137">
        <v>23110</v>
      </c>
      <c r="N153" s="136" t="s">
        <v>539</v>
      </c>
      <c r="O153" s="136" t="s">
        <v>385</v>
      </c>
      <c r="P153" s="136" t="s">
        <v>396</v>
      </c>
      <c r="Q153" s="138">
        <v>7</v>
      </c>
      <c r="R153" s="139">
        <v>6</v>
      </c>
      <c r="S153" s="136"/>
      <c r="T153" s="158">
        <v>4550</v>
      </c>
    </row>
    <row r="154" spans="11:20" x14ac:dyDescent="0.25">
      <c r="L154" s="136" t="s">
        <v>589</v>
      </c>
      <c r="M154" s="137">
        <v>23110</v>
      </c>
      <c r="N154" s="136" t="s">
        <v>539</v>
      </c>
      <c r="O154" s="136" t="s">
        <v>385</v>
      </c>
      <c r="P154" s="136" t="s">
        <v>396</v>
      </c>
      <c r="Q154" s="138">
        <v>8</v>
      </c>
      <c r="R154" s="139">
        <v>7</v>
      </c>
      <c r="S154" s="136"/>
      <c r="T154" s="158">
        <v>4480</v>
      </c>
    </row>
    <row r="155" spans="11:20" x14ac:dyDescent="0.25">
      <c r="L155" s="136" t="s">
        <v>589</v>
      </c>
      <c r="M155" s="137">
        <v>23110</v>
      </c>
      <c r="N155" s="136" t="s">
        <v>539</v>
      </c>
      <c r="O155" s="136" t="s">
        <v>385</v>
      </c>
      <c r="P155" s="136" t="s">
        <v>396</v>
      </c>
      <c r="Q155" s="138">
        <v>3</v>
      </c>
      <c r="R155" s="139">
        <v>4</v>
      </c>
      <c r="S155" s="136"/>
      <c r="T155" s="158">
        <v>2430</v>
      </c>
    </row>
    <row r="156" spans="11:20" x14ac:dyDescent="0.25">
      <c r="L156" s="136" t="s">
        <v>590</v>
      </c>
      <c r="M156" s="137">
        <v>23105</v>
      </c>
      <c r="N156" s="136" t="s">
        <v>542</v>
      </c>
      <c r="O156" s="136" t="s">
        <v>385</v>
      </c>
      <c r="P156" s="136" t="s">
        <v>435</v>
      </c>
      <c r="Q156" s="141" t="s">
        <v>591</v>
      </c>
      <c r="R156" s="139">
        <v>2</v>
      </c>
      <c r="S156" s="136"/>
      <c r="T156" s="158">
        <v>9980</v>
      </c>
    </row>
    <row r="157" spans="11:20" x14ac:dyDescent="0.25">
      <c r="L157" s="136" t="s">
        <v>590</v>
      </c>
      <c r="M157" s="137">
        <v>23100</v>
      </c>
      <c r="N157" s="136" t="s">
        <v>543</v>
      </c>
      <c r="O157" s="136" t="s">
        <v>385</v>
      </c>
      <c r="P157" s="136" t="s">
        <v>435</v>
      </c>
      <c r="Q157" s="141" t="s">
        <v>592</v>
      </c>
      <c r="R157" s="139">
        <v>3</v>
      </c>
      <c r="S157" s="136"/>
      <c r="T157" s="158">
        <v>3900</v>
      </c>
    </row>
    <row r="158" spans="11:20" x14ac:dyDescent="0.25">
      <c r="L158" s="136" t="s">
        <v>590</v>
      </c>
      <c r="M158" s="137">
        <v>23110</v>
      </c>
      <c r="N158" s="136" t="s">
        <v>539</v>
      </c>
      <c r="O158" s="136" t="s">
        <v>385</v>
      </c>
      <c r="P158" s="136" t="s">
        <v>435</v>
      </c>
      <c r="Q158" s="141" t="s">
        <v>414</v>
      </c>
      <c r="R158" s="139">
        <v>4</v>
      </c>
      <c r="S158" s="136"/>
      <c r="T158" s="158">
        <v>5900</v>
      </c>
    </row>
    <row r="159" spans="11:20" x14ac:dyDescent="0.25">
      <c r="L159" s="136" t="s">
        <v>590</v>
      </c>
      <c r="M159" s="137">
        <v>23100</v>
      </c>
      <c r="N159" s="136" t="s">
        <v>543</v>
      </c>
      <c r="O159" s="136" t="s">
        <v>385</v>
      </c>
      <c r="P159" s="136" t="s">
        <v>435</v>
      </c>
      <c r="Q159" s="141" t="s">
        <v>459</v>
      </c>
      <c r="R159" s="139">
        <v>5</v>
      </c>
      <c r="S159" s="136"/>
      <c r="T159" s="158">
        <v>4930</v>
      </c>
    </row>
    <row r="160" spans="11:20" x14ac:dyDescent="0.25">
      <c r="L160" s="136" t="s">
        <v>593</v>
      </c>
      <c r="M160" s="137">
        <v>23110</v>
      </c>
      <c r="N160" s="136" t="s">
        <v>539</v>
      </c>
      <c r="O160" s="136" t="s">
        <v>385</v>
      </c>
      <c r="P160" s="136" t="s">
        <v>408</v>
      </c>
      <c r="Q160" s="141" t="s">
        <v>409</v>
      </c>
      <c r="R160" s="139">
        <v>4</v>
      </c>
      <c r="S160" s="136"/>
      <c r="T160" s="158">
        <v>4130</v>
      </c>
    </row>
    <row r="161" spans="12:20" x14ac:dyDescent="0.25">
      <c r="L161" s="136" t="s">
        <v>594</v>
      </c>
      <c r="M161" s="137">
        <v>23100</v>
      </c>
      <c r="N161" s="136" t="s">
        <v>543</v>
      </c>
      <c r="O161" s="136" t="s">
        <v>385</v>
      </c>
      <c r="P161" s="136" t="s">
        <v>435</v>
      </c>
      <c r="Q161" s="141" t="s">
        <v>595</v>
      </c>
      <c r="R161" s="139">
        <v>5</v>
      </c>
      <c r="S161" s="136"/>
      <c r="T161" s="158">
        <v>9110</v>
      </c>
    </row>
    <row r="162" spans="12:20" x14ac:dyDescent="0.25">
      <c r="L162" s="136" t="s">
        <v>594</v>
      </c>
      <c r="M162" s="137">
        <v>23110</v>
      </c>
      <c r="N162" s="136" t="s">
        <v>539</v>
      </c>
      <c r="O162" s="136" t="s">
        <v>385</v>
      </c>
      <c r="P162" s="136" t="s">
        <v>435</v>
      </c>
      <c r="Q162" s="141" t="s">
        <v>596</v>
      </c>
      <c r="R162" s="139">
        <v>6</v>
      </c>
      <c r="S162" s="136"/>
      <c r="T162" s="158">
        <v>5950</v>
      </c>
    </row>
    <row r="163" spans="12:20" x14ac:dyDescent="0.25">
      <c r="L163" s="136" t="s">
        <v>594</v>
      </c>
      <c r="M163" s="137">
        <v>23110</v>
      </c>
      <c r="N163" s="136" t="s">
        <v>539</v>
      </c>
      <c r="O163" s="136" t="s">
        <v>385</v>
      </c>
      <c r="P163" s="136" t="s">
        <v>435</v>
      </c>
      <c r="Q163" s="141" t="s">
        <v>468</v>
      </c>
      <c r="R163" s="139">
        <v>7</v>
      </c>
      <c r="S163" s="136"/>
      <c r="T163" s="158">
        <v>5880</v>
      </c>
    </row>
    <row r="164" spans="12:20" x14ac:dyDescent="0.25">
      <c r="L164" s="136" t="s">
        <v>594</v>
      </c>
      <c r="M164" s="137">
        <v>23100</v>
      </c>
      <c r="N164" s="136" t="s">
        <v>543</v>
      </c>
      <c r="O164" s="136" t="s">
        <v>385</v>
      </c>
      <c r="P164" s="136" t="s">
        <v>435</v>
      </c>
      <c r="Q164" s="141" t="s">
        <v>597</v>
      </c>
      <c r="R164" s="139">
        <v>3</v>
      </c>
      <c r="S164" s="136"/>
      <c r="T164" s="158">
        <v>4019.9999999999995</v>
      </c>
    </row>
    <row r="165" spans="12:20" x14ac:dyDescent="0.25">
      <c r="L165" s="136" t="s">
        <v>598</v>
      </c>
      <c r="M165" s="137">
        <v>23110</v>
      </c>
      <c r="N165" s="136" t="s">
        <v>539</v>
      </c>
      <c r="O165" s="136" t="s">
        <v>385</v>
      </c>
      <c r="P165" s="136" t="s">
        <v>435</v>
      </c>
      <c r="Q165" s="138">
        <v>9</v>
      </c>
      <c r="R165" s="139">
        <v>4</v>
      </c>
      <c r="S165" s="136"/>
      <c r="T165" s="158">
        <v>3790</v>
      </c>
    </row>
    <row r="166" spans="12:20" x14ac:dyDescent="0.25">
      <c r="L166" s="136" t="s">
        <v>598</v>
      </c>
      <c r="M166" s="137">
        <v>23110</v>
      </c>
      <c r="N166" s="136" t="s">
        <v>539</v>
      </c>
      <c r="O166" s="136" t="s">
        <v>385</v>
      </c>
      <c r="P166" s="136" t="s">
        <v>435</v>
      </c>
      <c r="Q166" s="141" t="s">
        <v>459</v>
      </c>
      <c r="R166" s="139">
        <v>6</v>
      </c>
      <c r="S166" s="136"/>
      <c r="T166" s="158">
        <v>5030</v>
      </c>
    </row>
    <row r="167" spans="12:20" x14ac:dyDescent="0.25">
      <c r="L167" s="136" t="s">
        <v>598</v>
      </c>
      <c r="M167" s="137">
        <v>23110</v>
      </c>
      <c r="N167" s="136" t="s">
        <v>539</v>
      </c>
      <c r="O167" s="136" t="s">
        <v>385</v>
      </c>
      <c r="P167" s="136" t="s">
        <v>435</v>
      </c>
      <c r="Q167" s="141" t="s">
        <v>464</v>
      </c>
      <c r="R167" s="139">
        <v>7</v>
      </c>
      <c r="S167" s="136"/>
      <c r="T167" s="158">
        <v>5440</v>
      </c>
    </row>
    <row r="168" spans="12:20" x14ac:dyDescent="0.25">
      <c r="L168" s="136" t="s">
        <v>598</v>
      </c>
      <c r="M168" s="137">
        <v>23100</v>
      </c>
      <c r="N168" s="136" t="s">
        <v>543</v>
      </c>
      <c r="O168" s="136" t="s">
        <v>385</v>
      </c>
      <c r="P168" s="136" t="s">
        <v>435</v>
      </c>
      <c r="Q168" s="138">
        <v>4</v>
      </c>
      <c r="R168" s="139">
        <v>3</v>
      </c>
      <c r="S168" s="136"/>
      <c r="T168" s="158">
        <v>1940</v>
      </c>
    </row>
    <row r="169" spans="12:20" x14ac:dyDescent="0.25">
      <c r="L169" s="136" t="s">
        <v>599</v>
      </c>
      <c r="M169" s="137">
        <v>23110</v>
      </c>
      <c r="N169" s="136" t="s">
        <v>539</v>
      </c>
      <c r="O169" s="136" t="s">
        <v>385</v>
      </c>
      <c r="P169" s="136" t="s">
        <v>386</v>
      </c>
      <c r="Q169" s="141" t="s">
        <v>425</v>
      </c>
      <c r="R169" s="139">
        <v>6</v>
      </c>
      <c r="S169" s="136"/>
      <c r="T169" s="158">
        <v>9030</v>
      </c>
    </row>
    <row r="170" spans="12:20" x14ac:dyDescent="0.25">
      <c r="L170" s="136" t="s">
        <v>599</v>
      </c>
      <c r="M170" s="137">
        <v>23110</v>
      </c>
      <c r="N170" s="136" t="s">
        <v>539</v>
      </c>
      <c r="O170" s="136" t="s">
        <v>385</v>
      </c>
      <c r="P170" s="136" t="s">
        <v>386</v>
      </c>
      <c r="Q170" s="141" t="s">
        <v>444</v>
      </c>
      <c r="R170" s="139">
        <v>7</v>
      </c>
      <c r="S170" s="136"/>
      <c r="T170" s="158">
        <v>6030</v>
      </c>
    </row>
    <row r="171" spans="12:20" x14ac:dyDescent="0.25">
      <c r="L171" s="136" t="s">
        <v>599</v>
      </c>
      <c r="M171" s="137">
        <v>23110</v>
      </c>
      <c r="N171" s="136" t="s">
        <v>539</v>
      </c>
      <c r="O171" s="136" t="s">
        <v>385</v>
      </c>
      <c r="P171" s="136" t="s">
        <v>386</v>
      </c>
      <c r="Q171" s="138">
        <v>7</v>
      </c>
      <c r="R171" s="139">
        <v>4</v>
      </c>
      <c r="S171" s="136"/>
      <c r="T171" s="158">
        <v>4210</v>
      </c>
    </row>
    <row r="172" spans="12:20" x14ac:dyDescent="0.25">
      <c r="L172" s="136" t="s">
        <v>599</v>
      </c>
      <c r="M172" s="137">
        <v>23100</v>
      </c>
      <c r="N172" s="136" t="s">
        <v>543</v>
      </c>
      <c r="O172" s="136" t="s">
        <v>385</v>
      </c>
      <c r="P172" s="136" t="s">
        <v>386</v>
      </c>
      <c r="Q172" s="138">
        <v>8</v>
      </c>
      <c r="R172" s="139">
        <v>5</v>
      </c>
      <c r="S172" s="136"/>
      <c r="T172" s="158">
        <v>4220</v>
      </c>
    </row>
    <row r="173" spans="12:20" x14ac:dyDescent="0.25">
      <c r="L173" s="136" t="s">
        <v>600</v>
      </c>
      <c r="M173" s="137">
        <v>23110</v>
      </c>
      <c r="N173" s="136" t="s">
        <v>539</v>
      </c>
      <c r="O173" s="136" t="s">
        <v>385</v>
      </c>
      <c r="P173" s="136" t="s">
        <v>435</v>
      </c>
      <c r="Q173" s="141" t="s">
        <v>530</v>
      </c>
      <c r="R173" s="139">
        <v>7</v>
      </c>
      <c r="S173" s="136"/>
      <c r="T173" s="158">
        <v>3000</v>
      </c>
    </row>
    <row r="174" spans="12:20" x14ac:dyDescent="0.25">
      <c r="L174" s="136" t="s">
        <v>601</v>
      </c>
      <c r="M174" s="137">
        <v>23110</v>
      </c>
      <c r="N174" s="136" t="s">
        <v>539</v>
      </c>
      <c r="O174" s="136" t="s">
        <v>385</v>
      </c>
      <c r="P174" s="136" t="s">
        <v>386</v>
      </c>
      <c r="Q174" s="141" t="s">
        <v>602</v>
      </c>
      <c r="R174" s="139">
        <v>7</v>
      </c>
      <c r="S174" s="136"/>
      <c r="T174" s="158">
        <v>11780</v>
      </c>
    </row>
    <row r="175" spans="12:20" x14ac:dyDescent="0.25">
      <c r="L175" s="136" t="s">
        <v>601</v>
      </c>
      <c r="M175" s="137">
        <v>23110</v>
      </c>
      <c r="N175" s="136" t="s">
        <v>539</v>
      </c>
      <c r="O175" s="136" t="s">
        <v>385</v>
      </c>
      <c r="P175" s="136" t="s">
        <v>386</v>
      </c>
      <c r="Q175" s="141" t="s">
        <v>603</v>
      </c>
      <c r="R175" s="139">
        <v>6</v>
      </c>
      <c r="S175" s="136"/>
      <c r="T175" s="158">
        <v>9050</v>
      </c>
    </row>
    <row r="176" spans="12:20" x14ac:dyDescent="0.25">
      <c r="L176" s="136" t="s">
        <v>601</v>
      </c>
      <c r="M176" s="137">
        <v>23110</v>
      </c>
      <c r="N176" s="136" t="s">
        <v>539</v>
      </c>
      <c r="O176" s="136" t="s">
        <v>385</v>
      </c>
      <c r="P176" s="136" t="s">
        <v>386</v>
      </c>
      <c r="Q176" s="141" t="s">
        <v>604</v>
      </c>
      <c r="R176" s="139">
        <v>4</v>
      </c>
      <c r="S176" s="136"/>
      <c r="T176" s="158">
        <v>7580</v>
      </c>
    </row>
    <row r="177" spans="11:20" x14ac:dyDescent="0.25">
      <c r="L177" s="136" t="s">
        <v>605</v>
      </c>
      <c r="M177" s="137">
        <v>23105</v>
      </c>
      <c r="N177" s="136" t="s">
        <v>542</v>
      </c>
      <c r="O177" s="136" t="s">
        <v>385</v>
      </c>
      <c r="P177" s="136" t="s">
        <v>396</v>
      </c>
      <c r="Q177" s="141" t="s">
        <v>606</v>
      </c>
      <c r="R177" s="139">
        <v>2</v>
      </c>
      <c r="S177" s="136"/>
      <c r="T177" s="158">
        <v>9000</v>
      </c>
    </row>
    <row r="178" spans="11:20" x14ac:dyDescent="0.25">
      <c r="L178" s="136" t="s">
        <v>605</v>
      </c>
      <c r="M178" s="137">
        <v>23105</v>
      </c>
      <c r="N178" s="136" t="s">
        <v>542</v>
      </c>
      <c r="O178" s="136" t="s">
        <v>385</v>
      </c>
      <c r="P178" s="136" t="s">
        <v>396</v>
      </c>
      <c r="Q178" s="141" t="s">
        <v>527</v>
      </c>
      <c r="R178" s="139">
        <v>5</v>
      </c>
      <c r="S178" s="136"/>
      <c r="T178" s="158">
        <v>6120</v>
      </c>
    </row>
    <row r="179" spans="11:20" x14ac:dyDescent="0.25">
      <c r="L179" s="136" t="s">
        <v>605</v>
      </c>
      <c r="M179" s="137">
        <v>23100</v>
      </c>
      <c r="N179" s="136" t="s">
        <v>543</v>
      </c>
      <c r="O179" s="136" t="s">
        <v>385</v>
      </c>
      <c r="P179" s="136" t="s">
        <v>396</v>
      </c>
      <c r="Q179" s="141" t="s">
        <v>459</v>
      </c>
      <c r="R179" s="139">
        <v>3</v>
      </c>
      <c r="S179" s="136"/>
      <c r="T179" s="158">
        <v>7990</v>
      </c>
    </row>
    <row r="180" spans="11:20" x14ac:dyDescent="0.25">
      <c r="K180" s="136"/>
      <c r="L180" s="136" t="s">
        <v>607</v>
      </c>
      <c r="M180" s="137">
        <v>23105</v>
      </c>
      <c r="N180" s="136" t="s">
        <v>542</v>
      </c>
      <c r="O180" s="136" t="s">
        <v>385</v>
      </c>
      <c r="P180" s="136" t="s">
        <v>396</v>
      </c>
      <c r="Q180" s="141" t="s">
        <v>450</v>
      </c>
      <c r="R180" s="139">
        <v>5</v>
      </c>
      <c r="S180" s="136"/>
      <c r="T180" s="158">
        <v>9230</v>
      </c>
    </row>
    <row r="181" spans="11:20" x14ac:dyDescent="0.25">
      <c r="K181" s="136"/>
      <c r="L181" s="136" t="s">
        <v>607</v>
      </c>
      <c r="M181" s="137">
        <v>23110</v>
      </c>
      <c r="N181" s="136" t="s">
        <v>539</v>
      </c>
      <c r="O181" s="136" t="s">
        <v>385</v>
      </c>
      <c r="P181" s="136" t="s">
        <v>396</v>
      </c>
      <c r="Q181" s="141" t="s">
        <v>604</v>
      </c>
      <c r="R181" s="139">
        <v>7</v>
      </c>
      <c r="S181" s="136"/>
      <c r="T181" s="158">
        <v>6180</v>
      </c>
    </row>
    <row r="182" spans="11:20" x14ac:dyDescent="0.25">
      <c r="K182" s="136"/>
      <c r="L182" s="136" t="s">
        <v>607</v>
      </c>
      <c r="M182" s="137">
        <v>23110</v>
      </c>
      <c r="N182" s="136" t="s">
        <v>539</v>
      </c>
      <c r="O182" s="136" t="s">
        <v>385</v>
      </c>
      <c r="P182" s="136" t="s">
        <v>396</v>
      </c>
      <c r="Q182" s="141" t="s">
        <v>608</v>
      </c>
      <c r="R182" s="139">
        <v>6</v>
      </c>
      <c r="S182" s="136"/>
      <c r="T182" s="158">
        <v>6840</v>
      </c>
    </row>
    <row r="183" spans="11:20" x14ac:dyDescent="0.25">
      <c r="K183" s="136"/>
      <c r="L183" s="136" t="s">
        <v>607</v>
      </c>
      <c r="M183" s="137">
        <v>23110</v>
      </c>
      <c r="N183" s="136" t="s">
        <v>539</v>
      </c>
      <c r="O183" s="136" t="s">
        <v>385</v>
      </c>
      <c r="P183" s="136" t="s">
        <v>396</v>
      </c>
      <c r="Q183" s="141" t="s">
        <v>474</v>
      </c>
      <c r="R183" s="139">
        <v>4</v>
      </c>
      <c r="S183" s="136"/>
      <c r="T183" s="158">
        <v>6710</v>
      </c>
    </row>
    <row r="184" spans="11:20" x14ac:dyDescent="0.25">
      <c r="K184" s="136"/>
      <c r="L184" s="136" t="s">
        <v>611</v>
      </c>
      <c r="M184" s="137">
        <v>23100</v>
      </c>
      <c r="N184" s="136" t="s">
        <v>543</v>
      </c>
      <c r="O184" s="136" t="s">
        <v>385</v>
      </c>
      <c r="P184" s="136" t="s">
        <v>386</v>
      </c>
      <c r="Q184" s="141" t="s">
        <v>612</v>
      </c>
      <c r="R184" s="139">
        <v>3</v>
      </c>
      <c r="S184" s="136"/>
      <c r="T184" s="158">
        <v>9830</v>
      </c>
    </row>
    <row r="185" spans="11:20" x14ac:dyDescent="0.25">
      <c r="K185" s="136"/>
      <c r="L185" s="136" t="s">
        <v>611</v>
      </c>
      <c r="M185" s="137">
        <v>23105</v>
      </c>
      <c r="N185" s="136" t="s">
        <v>542</v>
      </c>
      <c r="O185" s="136" t="s">
        <v>385</v>
      </c>
      <c r="P185" s="136" t="s">
        <v>386</v>
      </c>
      <c r="Q185" s="141" t="s">
        <v>613</v>
      </c>
      <c r="R185" s="139">
        <v>5</v>
      </c>
      <c r="S185" s="136"/>
      <c r="T185" s="158">
        <v>8050.0000000000009</v>
      </c>
    </row>
    <row r="186" spans="11:20" x14ac:dyDescent="0.25">
      <c r="K186" s="136"/>
      <c r="L186" s="136" t="s">
        <v>611</v>
      </c>
      <c r="M186" s="137">
        <v>23110</v>
      </c>
      <c r="N186" s="136" t="s">
        <v>539</v>
      </c>
      <c r="O186" s="136" t="s">
        <v>385</v>
      </c>
      <c r="P186" s="136" t="s">
        <v>386</v>
      </c>
      <c r="Q186" s="141" t="s">
        <v>527</v>
      </c>
      <c r="R186" s="139">
        <v>6</v>
      </c>
      <c r="S186" s="136"/>
      <c r="T186" s="158">
        <v>7990</v>
      </c>
    </row>
    <row r="187" spans="11:20" x14ac:dyDescent="0.25">
      <c r="K187" s="136"/>
      <c r="L187" s="136" t="s">
        <v>611</v>
      </c>
      <c r="M187" s="137">
        <v>23105</v>
      </c>
      <c r="N187" s="136" t="s">
        <v>542</v>
      </c>
      <c r="O187" s="136" t="s">
        <v>385</v>
      </c>
      <c r="P187" s="136" t="s">
        <v>386</v>
      </c>
      <c r="Q187" s="138">
        <v>8</v>
      </c>
      <c r="R187" s="139">
        <v>2</v>
      </c>
      <c r="S187" s="136"/>
      <c r="T187" s="158">
        <v>2980</v>
      </c>
    </row>
    <row r="188" spans="11:20" x14ac:dyDescent="0.25">
      <c r="K188" s="136"/>
      <c r="L188" s="136" t="s">
        <v>614</v>
      </c>
      <c r="M188" s="137">
        <v>23110</v>
      </c>
      <c r="N188" s="136" t="s">
        <v>539</v>
      </c>
      <c r="O188" s="136" t="s">
        <v>385</v>
      </c>
      <c r="P188" s="136" t="s">
        <v>440</v>
      </c>
      <c r="Q188" s="138">
        <v>7</v>
      </c>
      <c r="R188" s="139">
        <v>7</v>
      </c>
      <c r="S188" s="136"/>
      <c r="T188" s="158">
        <v>950</v>
      </c>
    </row>
    <row r="189" spans="11:20" x14ac:dyDescent="0.25">
      <c r="K189" s="136" t="s">
        <v>618</v>
      </c>
      <c r="L189" s="136" t="s">
        <v>616</v>
      </c>
      <c r="M189" s="137">
        <v>23110</v>
      </c>
      <c r="N189" s="136" t="s">
        <v>539</v>
      </c>
      <c r="O189" s="136" t="s">
        <v>385</v>
      </c>
      <c r="P189" s="136" t="s">
        <v>386</v>
      </c>
      <c r="Q189" s="141" t="s">
        <v>425</v>
      </c>
      <c r="R189" s="139">
        <v>6</v>
      </c>
      <c r="S189" s="136"/>
      <c r="T189" s="158">
        <v>8060.0000000000009</v>
      </c>
    </row>
    <row r="190" spans="11:20" x14ac:dyDescent="0.25">
      <c r="K190" s="136" t="s">
        <v>619</v>
      </c>
      <c r="L190" s="136" t="s">
        <v>616</v>
      </c>
      <c r="M190" s="137">
        <v>23110</v>
      </c>
      <c r="N190" s="136" t="s">
        <v>539</v>
      </c>
      <c r="O190" s="136" t="s">
        <v>385</v>
      </c>
      <c r="P190" s="136" t="s">
        <v>386</v>
      </c>
      <c r="Q190" s="141" t="s">
        <v>397</v>
      </c>
      <c r="R190" s="139">
        <v>4</v>
      </c>
      <c r="S190" s="136"/>
      <c r="T190" s="158">
        <v>8039.9999999999991</v>
      </c>
    </row>
    <row r="191" spans="11:20" x14ac:dyDescent="0.25">
      <c r="K191" s="136" t="s">
        <v>620</v>
      </c>
      <c r="L191" s="136" t="s">
        <v>621</v>
      </c>
      <c r="M191" s="137">
        <v>23100</v>
      </c>
      <c r="N191" s="136" t="s">
        <v>543</v>
      </c>
      <c r="O191" s="136" t="s">
        <v>385</v>
      </c>
      <c r="P191" s="136" t="s">
        <v>440</v>
      </c>
      <c r="Q191" s="138">
        <v>9</v>
      </c>
      <c r="R191" s="139">
        <v>3</v>
      </c>
      <c r="S191" s="136"/>
      <c r="T191" s="158">
        <v>720</v>
      </c>
    </row>
    <row r="192" spans="11:20" x14ac:dyDescent="0.25">
      <c r="K192" s="136" t="s">
        <v>622</v>
      </c>
      <c r="L192" s="136" t="s">
        <v>621</v>
      </c>
      <c r="M192" s="137">
        <v>23105</v>
      </c>
      <c r="N192" s="136" t="s">
        <v>542</v>
      </c>
      <c r="O192" s="136" t="s">
        <v>385</v>
      </c>
      <c r="P192" s="136" t="s">
        <v>440</v>
      </c>
      <c r="Q192" s="141" t="s">
        <v>623</v>
      </c>
      <c r="R192" s="139">
        <v>5</v>
      </c>
      <c r="S192" s="136"/>
      <c r="T192" s="158">
        <v>6400</v>
      </c>
    </row>
    <row r="193" spans="11:20" x14ac:dyDescent="0.25">
      <c r="K193" s="136" t="s">
        <v>625</v>
      </c>
      <c r="L193" s="136" t="s">
        <v>626</v>
      </c>
      <c r="M193" s="137">
        <v>23110</v>
      </c>
      <c r="N193" s="136" t="s">
        <v>539</v>
      </c>
      <c r="O193" s="136" t="s">
        <v>385</v>
      </c>
      <c r="P193" s="136" t="s">
        <v>396</v>
      </c>
      <c r="Q193" s="141" t="s">
        <v>470</v>
      </c>
      <c r="R193" s="139">
        <v>7</v>
      </c>
      <c r="S193" s="136"/>
      <c r="T193" s="158">
        <v>8800</v>
      </c>
    </row>
    <row r="194" spans="11:20" x14ac:dyDescent="0.25">
      <c r="K194" s="136" t="s">
        <v>627</v>
      </c>
      <c r="L194" s="136" t="s">
        <v>626</v>
      </c>
      <c r="M194" s="137">
        <v>23100</v>
      </c>
      <c r="N194" s="136" t="s">
        <v>543</v>
      </c>
      <c r="O194" s="136" t="s">
        <v>385</v>
      </c>
      <c r="P194" s="136" t="s">
        <v>396</v>
      </c>
      <c r="Q194" s="141" t="s">
        <v>450</v>
      </c>
      <c r="R194" s="139">
        <v>3</v>
      </c>
      <c r="S194" s="136"/>
      <c r="T194" s="158">
        <v>8039.9999999999991</v>
      </c>
    </row>
    <row r="195" spans="11:20" x14ac:dyDescent="0.25">
      <c r="K195" s="136" t="s">
        <v>628</v>
      </c>
      <c r="L195" s="136" t="s">
        <v>626</v>
      </c>
      <c r="M195" s="137">
        <v>23110</v>
      </c>
      <c r="N195" s="136" t="s">
        <v>539</v>
      </c>
      <c r="O195" s="136" t="s">
        <v>385</v>
      </c>
      <c r="P195" s="136" t="s">
        <v>396</v>
      </c>
      <c r="Q195" s="141" t="s">
        <v>629</v>
      </c>
      <c r="R195" s="139">
        <v>2</v>
      </c>
      <c r="S195" s="136"/>
      <c r="T195" s="158">
        <v>4980</v>
      </c>
    </row>
    <row r="196" spans="11:20" x14ac:dyDescent="0.25">
      <c r="K196" s="136" t="s">
        <v>630</v>
      </c>
      <c r="L196" s="136" t="s">
        <v>626</v>
      </c>
      <c r="M196" s="137">
        <v>23105</v>
      </c>
      <c r="N196" s="136" t="s">
        <v>542</v>
      </c>
      <c r="O196" s="136" t="s">
        <v>385</v>
      </c>
      <c r="P196" s="136" t="s">
        <v>396</v>
      </c>
      <c r="Q196" s="141" t="s">
        <v>631</v>
      </c>
      <c r="R196" s="139">
        <v>5</v>
      </c>
      <c r="S196" s="136"/>
      <c r="T196" s="158">
        <v>7060</v>
      </c>
    </row>
    <row r="197" spans="11:20" x14ac:dyDescent="0.25">
      <c r="K197" s="136"/>
      <c r="L197" s="136" t="s">
        <v>632</v>
      </c>
      <c r="M197" s="137">
        <v>23110</v>
      </c>
      <c r="N197" s="136" t="s">
        <v>539</v>
      </c>
      <c r="O197" s="136" t="s">
        <v>385</v>
      </c>
      <c r="P197" s="136" t="s">
        <v>386</v>
      </c>
      <c r="Q197" s="141" t="s">
        <v>436</v>
      </c>
      <c r="R197" s="139">
        <v>4</v>
      </c>
      <c r="S197" s="136"/>
      <c r="T197" s="158">
        <v>12040</v>
      </c>
    </row>
    <row r="198" spans="11:20" x14ac:dyDescent="0.25">
      <c r="K198" s="136"/>
      <c r="L198" s="136" t="s">
        <v>632</v>
      </c>
      <c r="M198" s="137">
        <v>23110</v>
      </c>
      <c r="N198" s="136" t="s">
        <v>539</v>
      </c>
      <c r="O198" s="136" t="s">
        <v>385</v>
      </c>
      <c r="P198" s="136" t="s">
        <v>386</v>
      </c>
      <c r="Q198" s="141" t="s">
        <v>633</v>
      </c>
      <c r="R198" s="139">
        <v>6</v>
      </c>
      <c r="S198" s="136"/>
      <c r="T198" s="158">
        <v>11090</v>
      </c>
    </row>
    <row r="199" spans="11:20" x14ac:dyDescent="0.25">
      <c r="K199" s="136" t="s">
        <v>634</v>
      </c>
      <c r="L199" s="136" t="s">
        <v>632</v>
      </c>
      <c r="M199" s="137">
        <v>23110</v>
      </c>
      <c r="N199" s="136" t="s">
        <v>539</v>
      </c>
      <c r="O199" s="136" t="s">
        <v>385</v>
      </c>
      <c r="P199" s="136" t="s">
        <v>386</v>
      </c>
      <c r="Q199" s="141" t="s">
        <v>500</v>
      </c>
      <c r="R199" s="139">
        <v>7</v>
      </c>
      <c r="S199" s="136"/>
      <c r="T199" s="158">
        <v>5260</v>
      </c>
    </row>
    <row r="200" spans="11:20" x14ac:dyDescent="0.25">
      <c r="K200" s="136" t="s">
        <v>638</v>
      </c>
      <c r="L200" s="136" t="s">
        <v>636</v>
      </c>
      <c r="M200" s="137">
        <v>23105</v>
      </c>
      <c r="N200" s="136" t="s">
        <v>542</v>
      </c>
      <c r="O200" s="136" t="s">
        <v>385</v>
      </c>
      <c r="P200" s="136" t="s">
        <v>435</v>
      </c>
      <c r="Q200" s="141" t="s">
        <v>595</v>
      </c>
      <c r="R200" s="139">
        <v>3</v>
      </c>
      <c r="S200" s="136"/>
      <c r="T200" s="158">
        <v>8480</v>
      </c>
    </row>
    <row r="201" spans="11:20" x14ac:dyDescent="0.25">
      <c r="K201" s="136" t="s">
        <v>641</v>
      </c>
      <c r="L201" s="136" t="s">
        <v>640</v>
      </c>
      <c r="M201" s="137">
        <v>23110</v>
      </c>
      <c r="N201" s="136" t="s">
        <v>539</v>
      </c>
      <c r="O201" s="136" t="s">
        <v>385</v>
      </c>
      <c r="P201" s="136" t="s">
        <v>416</v>
      </c>
      <c r="Q201" s="141" t="s">
        <v>468</v>
      </c>
      <c r="R201" s="139">
        <v>6</v>
      </c>
      <c r="S201" s="136"/>
      <c r="T201" s="158">
        <v>6480</v>
      </c>
    </row>
    <row r="202" spans="11:20" x14ac:dyDescent="0.25">
      <c r="K202" s="136" t="s">
        <v>642</v>
      </c>
      <c r="L202" s="136" t="s">
        <v>640</v>
      </c>
      <c r="M202" s="137">
        <v>23110</v>
      </c>
      <c r="N202" s="136" t="s">
        <v>539</v>
      </c>
      <c r="O202" s="136" t="s">
        <v>385</v>
      </c>
      <c r="P202" s="136" t="s">
        <v>416</v>
      </c>
      <c r="Q202" s="141" t="s">
        <v>481</v>
      </c>
      <c r="R202" s="139">
        <v>7</v>
      </c>
      <c r="S202" s="136"/>
      <c r="T202" s="158">
        <v>8180</v>
      </c>
    </row>
    <row r="203" spans="11:20" x14ac:dyDescent="0.25">
      <c r="K203" s="136" t="s">
        <v>643</v>
      </c>
      <c r="L203" s="136" t="s">
        <v>640</v>
      </c>
      <c r="M203" s="137">
        <v>23110</v>
      </c>
      <c r="N203" s="136" t="s">
        <v>539</v>
      </c>
      <c r="O203" s="136" t="s">
        <v>385</v>
      </c>
      <c r="P203" s="136" t="s">
        <v>416</v>
      </c>
      <c r="Q203" s="141" t="s">
        <v>591</v>
      </c>
      <c r="R203" s="139">
        <v>2</v>
      </c>
      <c r="S203" s="136"/>
      <c r="T203" s="158">
        <v>6040</v>
      </c>
    </row>
    <row r="204" spans="11:20" x14ac:dyDescent="0.25">
      <c r="K204" s="136" t="s">
        <v>648</v>
      </c>
      <c r="L204" s="136" t="s">
        <v>645</v>
      </c>
      <c r="M204" s="137">
        <v>23105</v>
      </c>
      <c r="N204" s="136" t="s">
        <v>542</v>
      </c>
      <c r="O204" s="136" t="s">
        <v>385</v>
      </c>
      <c r="P204" s="136" t="s">
        <v>440</v>
      </c>
      <c r="Q204" s="141" t="s">
        <v>515</v>
      </c>
      <c r="R204" s="139">
        <v>3</v>
      </c>
      <c r="S204" s="136"/>
      <c r="T204" s="158">
        <v>12110</v>
      </c>
    </row>
    <row r="205" spans="11:20" x14ac:dyDescent="0.25">
      <c r="K205" s="136" t="s">
        <v>649</v>
      </c>
      <c r="L205" s="136" t="s">
        <v>645</v>
      </c>
      <c r="M205" s="137">
        <v>23105</v>
      </c>
      <c r="N205" s="136" t="s">
        <v>542</v>
      </c>
      <c r="O205" s="136" t="s">
        <v>385</v>
      </c>
      <c r="P205" s="136" t="s">
        <v>440</v>
      </c>
      <c r="Q205" s="138">
        <v>7</v>
      </c>
      <c r="R205" s="139">
        <v>5</v>
      </c>
      <c r="S205" s="136"/>
      <c r="T205" s="158">
        <v>990</v>
      </c>
    </row>
    <row r="206" spans="11:20" x14ac:dyDescent="0.25">
      <c r="K206" s="136" t="s">
        <v>650</v>
      </c>
      <c r="L206" s="136" t="s">
        <v>651</v>
      </c>
      <c r="M206" s="137">
        <v>23105</v>
      </c>
      <c r="N206" s="136" t="s">
        <v>542</v>
      </c>
      <c r="O206" s="136" t="s">
        <v>385</v>
      </c>
      <c r="P206" s="136" t="s">
        <v>408</v>
      </c>
      <c r="Q206" s="141" t="s">
        <v>652</v>
      </c>
      <c r="R206" s="139">
        <v>5</v>
      </c>
      <c r="S206" s="136"/>
      <c r="T206" s="158">
        <v>10940</v>
      </c>
    </row>
    <row r="207" spans="11:20" x14ac:dyDescent="0.25">
      <c r="K207" s="136" t="s">
        <v>653</v>
      </c>
      <c r="L207" s="136" t="s">
        <v>651</v>
      </c>
      <c r="M207" s="137">
        <v>23110</v>
      </c>
      <c r="N207" s="136" t="s">
        <v>539</v>
      </c>
      <c r="O207" s="136" t="s">
        <v>385</v>
      </c>
      <c r="P207" s="136" t="s">
        <v>408</v>
      </c>
      <c r="Q207" s="141" t="s">
        <v>460</v>
      </c>
      <c r="R207" s="139">
        <v>4</v>
      </c>
      <c r="S207" s="136"/>
      <c r="T207" s="158">
        <v>8160</v>
      </c>
    </row>
    <row r="208" spans="11:20" x14ac:dyDescent="0.25">
      <c r="K208" s="136" t="s">
        <v>654</v>
      </c>
      <c r="L208" s="136" t="s">
        <v>651</v>
      </c>
      <c r="M208" s="137">
        <v>23110</v>
      </c>
      <c r="N208" s="136" t="s">
        <v>539</v>
      </c>
      <c r="O208" s="136" t="s">
        <v>385</v>
      </c>
      <c r="P208" s="136" t="s">
        <v>408</v>
      </c>
      <c r="Q208" s="138">
        <v>1</v>
      </c>
      <c r="R208" s="139">
        <v>6</v>
      </c>
      <c r="S208" s="136"/>
      <c r="T208" s="158">
        <v>1970</v>
      </c>
    </row>
    <row r="209" spans="11:20" x14ac:dyDescent="0.25">
      <c r="K209" s="136" t="s">
        <v>655</v>
      </c>
      <c r="L209" s="136" t="s">
        <v>651</v>
      </c>
      <c r="M209" s="137">
        <v>23110</v>
      </c>
      <c r="N209" s="136" t="s">
        <v>539</v>
      </c>
      <c r="O209" s="136" t="s">
        <v>385</v>
      </c>
      <c r="P209" s="136" t="s">
        <v>408</v>
      </c>
      <c r="Q209" s="138">
        <v>5</v>
      </c>
      <c r="R209" s="139">
        <v>7</v>
      </c>
      <c r="S209" s="136"/>
      <c r="T209" s="158">
        <v>2080</v>
      </c>
    </row>
    <row r="210" spans="11:20" x14ac:dyDescent="0.25">
      <c r="K210" s="136" t="s">
        <v>656</v>
      </c>
      <c r="L210" s="136" t="s">
        <v>651</v>
      </c>
      <c r="M210" s="137">
        <v>23110</v>
      </c>
      <c r="N210" s="136" t="s">
        <v>539</v>
      </c>
      <c r="O210" s="136" t="s">
        <v>385</v>
      </c>
      <c r="P210" s="136" t="s">
        <v>408</v>
      </c>
      <c r="Q210" s="138">
        <v>7</v>
      </c>
      <c r="R210" s="139">
        <v>2</v>
      </c>
      <c r="S210" s="136"/>
      <c r="T210" s="158">
        <v>2029.9999999999998</v>
      </c>
    </row>
    <row r="211" spans="11:20" x14ac:dyDescent="0.25">
      <c r="K211" s="136" t="s">
        <v>657</v>
      </c>
      <c r="L211" s="136" t="s">
        <v>658</v>
      </c>
      <c r="M211" s="137">
        <v>23110</v>
      </c>
      <c r="N211" s="136" t="s">
        <v>539</v>
      </c>
      <c r="O211" s="136" t="s">
        <v>385</v>
      </c>
      <c r="P211" s="136" t="s">
        <v>435</v>
      </c>
      <c r="Q211" s="138">
        <v>6</v>
      </c>
      <c r="R211" s="139">
        <v>4</v>
      </c>
      <c r="S211" s="136"/>
      <c r="T211" s="158">
        <v>4000</v>
      </c>
    </row>
    <row r="212" spans="11:20" x14ac:dyDescent="0.25">
      <c r="K212" s="136" t="s">
        <v>659</v>
      </c>
      <c r="L212" s="136" t="s">
        <v>658</v>
      </c>
      <c r="M212" s="137">
        <v>23110</v>
      </c>
      <c r="N212" s="136" t="s">
        <v>539</v>
      </c>
      <c r="O212" s="136" t="s">
        <v>385</v>
      </c>
      <c r="P212" s="136" t="s">
        <v>435</v>
      </c>
      <c r="Q212" s="141" t="s">
        <v>479</v>
      </c>
      <c r="R212" s="139">
        <v>6</v>
      </c>
      <c r="S212" s="136"/>
      <c r="T212" s="158">
        <v>6000</v>
      </c>
    </row>
    <row r="213" spans="11:20" x14ac:dyDescent="0.25">
      <c r="K213" s="136" t="s">
        <v>660</v>
      </c>
      <c r="L213" s="136" t="s">
        <v>658</v>
      </c>
      <c r="M213" s="137">
        <v>23110</v>
      </c>
      <c r="N213" s="136" t="s">
        <v>539</v>
      </c>
      <c r="O213" s="136" t="s">
        <v>385</v>
      </c>
      <c r="P213" s="136" t="s">
        <v>435</v>
      </c>
      <c r="Q213" s="141" t="s">
        <v>397</v>
      </c>
      <c r="R213" s="139">
        <v>7</v>
      </c>
      <c r="S213" s="136"/>
      <c r="T213" s="158">
        <v>6000</v>
      </c>
    </row>
    <row r="214" spans="11:20" x14ac:dyDescent="0.25">
      <c r="K214" s="136" t="s">
        <v>661</v>
      </c>
      <c r="L214" s="136" t="s">
        <v>658</v>
      </c>
      <c r="M214" s="137">
        <v>23110</v>
      </c>
      <c r="N214" s="136" t="s">
        <v>539</v>
      </c>
      <c r="O214" s="136" t="s">
        <v>385</v>
      </c>
      <c r="P214" s="136" t="s">
        <v>435</v>
      </c>
      <c r="Q214" s="138">
        <v>9</v>
      </c>
      <c r="R214" s="139">
        <v>2</v>
      </c>
      <c r="S214" s="136"/>
      <c r="T214" s="158">
        <v>4030.0000000000005</v>
      </c>
    </row>
    <row r="215" spans="11:20" x14ac:dyDescent="0.25">
      <c r="K215" s="136" t="s">
        <v>662</v>
      </c>
      <c r="L215" s="136" t="s">
        <v>663</v>
      </c>
      <c r="M215" s="137">
        <v>23110</v>
      </c>
      <c r="N215" s="136" t="s">
        <v>539</v>
      </c>
      <c r="O215" s="136" t="s">
        <v>385</v>
      </c>
      <c r="P215" s="136" t="s">
        <v>408</v>
      </c>
      <c r="Q215" s="138">
        <v>10</v>
      </c>
      <c r="R215" s="139">
        <v>2</v>
      </c>
      <c r="S215" s="136"/>
      <c r="T215" s="158">
        <v>1930</v>
      </c>
    </row>
    <row r="216" spans="11:20" x14ac:dyDescent="0.25">
      <c r="K216" s="136" t="s">
        <v>664</v>
      </c>
      <c r="L216" s="136" t="s">
        <v>663</v>
      </c>
      <c r="M216" s="137">
        <v>23110</v>
      </c>
      <c r="N216" s="136" t="s">
        <v>539</v>
      </c>
      <c r="O216" s="136" t="s">
        <v>385</v>
      </c>
      <c r="P216" s="136" t="s">
        <v>408</v>
      </c>
      <c r="Q216" s="138">
        <v>4</v>
      </c>
      <c r="R216" s="139">
        <v>7</v>
      </c>
      <c r="S216" s="136"/>
      <c r="T216" s="158">
        <v>2970</v>
      </c>
    </row>
    <row r="217" spans="11:20" x14ac:dyDescent="0.25">
      <c r="K217" s="136" t="s">
        <v>665</v>
      </c>
      <c r="L217" s="136" t="s">
        <v>663</v>
      </c>
      <c r="M217" s="137">
        <v>23110</v>
      </c>
      <c r="N217" s="136" t="s">
        <v>539</v>
      </c>
      <c r="O217" s="136" t="s">
        <v>385</v>
      </c>
      <c r="P217" s="136" t="s">
        <v>408</v>
      </c>
      <c r="Q217" s="138">
        <v>7</v>
      </c>
      <c r="R217" s="139">
        <v>6</v>
      </c>
      <c r="S217" s="136"/>
      <c r="T217" s="158">
        <v>2009.9999999999998</v>
      </c>
    </row>
    <row r="218" spans="11:20" x14ac:dyDescent="0.25">
      <c r="K218" s="136" t="s">
        <v>666</v>
      </c>
      <c r="L218" s="136" t="s">
        <v>667</v>
      </c>
      <c r="M218" s="137">
        <v>23105</v>
      </c>
      <c r="N218" s="136" t="s">
        <v>542</v>
      </c>
      <c r="O218" s="136" t="s">
        <v>385</v>
      </c>
      <c r="P218" s="136" t="s">
        <v>408</v>
      </c>
      <c r="Q218" s="141" t="s">
        <v>424</v>
      </c>
      <c r="R218" s="139">
        <v>3</v>
      </c>
      <c r="S218" s="136"/>
      <c r="T218" s="158">
        <v>5810</v>
      </c>
    </row>
    <row r="219" spans="11:20" x14ac:dyDescent="0.25">
      <c r="K219" s="136" t="s">
        <v>668</v>
      </c>
      <c r="L219" s="136" t="s">
        <v>667</v>
      </c>
      <c r="M219" s="137">
        <v>23110</v>
      </c>
      <c r="N219" s="136" t="s">
        <v>539</v>
      </c>
      <c r="O219" s="136" t="s">
        <v>385</v>
      </c>
      <c r="P219" s="136" t="s">
        <v>408</v>
      </c>
      <c r="Q219" s="141" t="s">
        <v>425</v>
      </c>
      <c r="R219" s="139">
        <v>4</v>
      </c>
      <c r="S219" s="136"/>
      <c r="T219" s="158">
        <v>6030</v>
      </c>
    </row>
    <row r="220" spans="11:20" x14ac:dyDescent="0.25">
      <c r="K220" s="136" t="s">
        <v>669</v>
      </c>
      <c r="L220" s="136" t="s">
        <v>667</v>
      </c>
      <c r="M220" s="137">
        <v>23105</v>
      </c>
      <c r="N220" s="136" t="s">
        <v>542</v>
      </c>
      <c r="O220" s="136" t="s">
        <v>385</v>
      </c>
      <c r="P220" s="136" t="s">
        <v>408</v>
      </c>
      <c r="Q220" s="141" t="s">
        <v>468</v>
      </c>
      <c r="R220" s="139">
        <v>5</v>
      </c>
      <c r="S220" s="136"/>
      <c r="T220" s="158">
        <v>4870</v>
      </c>
    </row>
    <row r="221" spans="11:20" x14ac:dyDescent="0.25">
      <c r="K221" s="136" t="s">
        <v>670</v>
      </c>
      <c r="L221" s="136" t="s">
        <v>667</v>
      </c>
      <c r="M221" s="137">
        <v>23110</v>
      </c>
      <c r="N221" s="136" t="s">
        <v>539</v>
      </c>
      <c r="O221" s="136" t="s">
        <v>385</v>
      </c>
      <c r="P221" s="136" t="s">
        <v>408</v>
      </c>
      <c r="Q221" s="141" t="s">
        <v>397</v>
      </c>
      <c r="R221" s="139">
        <v>6</v>
      </c>
      <c r="S221" s="136"/>
      <c r="T221" s="158">
        <v>5020</v>
      </c>
    </row>
    <row r="222" spans="11:20" x14ac:dyDescent="0.25">
      <c r="K222" s="136" t="s">
        <v>671</v>
      </c>
      <c r="L222" s="136" t="s">
        <v>667</v>
      </c>
      <c r="M222" s="137">
        <v>23110</v>
      </c>
      <c r="N222" s="136" t="s">
        <v>539</v>
      </c>
      <c r="O222" s="136" t="s">
        <v>385</v>
      </c>
      <c r="P222" s="136" t="s">
        <v>408</v>
      </c>
      <c r="Q222" s="138">
        <v>6</v>
      </c>
      <c r="R222" s="139">
        <v>7</v>
      </c>
      <c r="S222" s="136"/>
      <c r="T222" s="158">
        <v>3200</v>
      </c>
    </row>
    <row r="223" spans="11:20" x14ac:dyDescent="0.25">
      <c r="K223" s="136" t="s">
        <v>672</v>
      </c>
      <c r="L223" s="136" t="s">
        <v>673</v>
      </c>
      <c r="M223" s="137">
        <v>23105</v>
      </c>
      <c r="N223" s="136" t="s">
        <v>542</v>
      </c>
      <c r="O223" s="136" t="s">
        <v>385</v>
      </c>
      <c r="P223" s="136" t="s">
        <v>396</v>
      </c>
      <c r="Q223" s="143">
        <v>8</v>
      </c>
      <c r="R223" s="139">
        <v>3</v>
      </c>
      <c r="S223" s="136"/>
      <c r="T223" s="158">
        <v>4520</v>
      </c>
    </row>
    <row r="224" spans="11:20" x14ac:dyDescent="0.25">
      <c r="K224" s="136" t="s">
        <v>674</v>
      </c>
      <c r="L224" s="136" t="s">
        <v>673</v>
      </c>
      <c r="M224" s="137">
        <v>23110</v>
      </c>
      <c r="N224" s="136" t="s">
        <v>539</v>
      </c>
      <c r="O224" s="136" t="s">
        <v>385</v>
      </c>
      <c r="P224" s="136" t="s">
        <v>396</v>
      </c>
      <c r="Q224" s="143">
        <v>7</v>
      </c>
      <c r="R224" s="139">
        <v>4</v>
      </c>
      <c r="S224" s="136"/>
      <c r="T224" s="158">
        <v>4480</v>
      </c>
    </row>
    <row r="225" spans="11:20" x14ac:dyDescent="0.25">
      <c r="K225" s="136" t="s">
        <v>675</v>
      </c>
      <c r="L225" s="136" t="s">
        <v>673</v>
      </c>
      <c r="M225" s="137">
        <v>23105</v>
      </c>
      <c r="N225" s="136" t="s">
        <v>542</v>
      </c>
      <c r="O225" s="136" t="s">
        <v>385</v>
      </c>
      <c r="P225" s="136" t="s">
        <v>396</v>
      </c>
      <c r="Q225" s="143">
        <v>1</v>
      </c>
      <c r="R225" s="139">
        <v>5</v>
      </c>
      <c r="S225" s="136"/>
      <c r="T225" s="158">
        <v>2490</v>
      </c>
    </row>
    <row r="226" spans="11:20" x14ac:dyDescent="0.25">
      <c r="K226" s="136" t="s">
        <v>676</v>
      </c>
      <c r="L226" s="136" t="s">
        <v>673</v>
      </c>
      <c r="M226" s="137">
        <v>23110</v>
      </c>
      <c r="N226" s="136" t="s">
        <v>539</v>
      </c>
      <c r="O226" s="136" t="s">
        <v>385</v>
      </c>
      <c r="P226" s="136" t="s">
        <v>396</v>
      </c>
      <c r="Q226" s="143">
        <v>6</v>
      </c>
      <c r="R226" s="139">
        <v>6</v>
      </c>
      <c r="S226" s="136"/>
      <c r="T226" s="158">
        <v>4500</v>
      </c>
    </row>
    <row r="227" spans="11:20" x14ac:dyDescent="0.25">
      <c r="K227" s="136" t="s">
        <v>677</v>
      </c>
      <c r="L227" s="136" t="s">
        <v>673</v>
      </c>
      <c r="M227" s="137">
        <v>23110</v>
      </c>
      <c r="N227" s="136" t="s">
        <v>539</v>
      </c>
      <c r="O227" s="136" t="s">
        <v>385</v>
      </c>
      <c r="P227" s="136" t="s">
        <v>396</v>
      </c>
      <c r="Q227" s="141" t="s">
        <v>678</v>
      </c>
      <c r="R227" s="139">
        <v>7</v>
      </c>
      <c r="S227" s="136"/>
      <c r="T227" s="158">
        <v>5050</v>
      </c>
    </row>
    <row r="228" spans="11:20" x14ac:dyDescent="0.25">
      <c r="K228" s="136" t="s">
        <v>679</v>
      </c>
      <c r="L228" s="136" t="s">
        <v>673</v>
      </c>
      <c r="M228" s="137">
        <v>23110</v>
      </c>
      <c r="N228" s="136" t="s">
        <v>539</v>
      </c>
      <c r="O228" s="136" t="s">
        <v>385</v>
      </c>
      <c r="P228" s="136" t="s">
        <v>396</v>
      </c>
      <c r="Q228" s="143">
        <v>4</v>
      </c>
      <c r="R228" s="139">
        <v>2</v>
      </c>
      <c r="S228" s="136"/>
      <c r="T228" s="158">
        <v>4530</v>
      </c>
    </row>
    <row r="229" spans="11:20" x14ac:dyDescent="0.25">
      <c r="K229" s="136" t="s">
        <v>680</v>
      </c>
      <c r="L229" s="136" t="s">
        <v>681</v>
      </c>
      <c r="M229" s="137">
        <v>23110</v>
      </c>
      <c r="N229" s="136" t="s">
        <v>539</v>
      </c>
      <c r="O229" s="136" t="s">
        <v>385</v>
      </c>
      <c r="P229" s="136" t="s">
        <v>440</v>
      </c>
      <c r="Q229" s="141" t="s">
        <v>682</v>
      </c>
      <c r="R229" s="139">
        <v>6</v>
      </c>
      <c r="S229" s="136"/>
      <c r="T229" s="158">
        <v>3790</v>
      </c>
    </row>
    <row r="230" spans="11:20" x14ac:dyDescent="0.25">
      <c r="K230" s="136" t="s">
        <v>683</v>
      </c>
      <c r="L230" s="136" t="s">
        <v>681</v>
      </c>
      <c r="M230" s="137">
        <v>23110</v>
      </c>
      <c r="N230" s="136" t="s">
        <v>539</v>
      </c>
      <c r="O230" s="136" t="s">
        <v>385</v>
      </c>
      <c r="P230" s="136" t="s">
        <v>440</v>
      </c>
      <c r="Q230" s="141" t="s">
        <v>504</v>
      </c>
      <c r="R230" s="139">
        <v>7</v>
      </c>
      <c r="S230" s="136"/>
      <c r="T230" s="158">
        <v>5010</v>
      </c>
    </row>
    <row r="231" spans="11:20" x14ac:dyDescent="0.25">
      <c r="K231" s="136" t="s">
        <v>684</v>
      </c>
      <c r="L231" s="136" t="s">
        <v>681</v>
      </c>
      <c r="M231" s="137">
        <v>23110</v>
      </c>
      <c r="N231" s="136" t="s">
        <v>539</v>
      </c>
      <c r="O231" s="136" t="s">
        <v>385</v>
      </c>
      <c r="P231" s="136" t="s">
        <v>440</v>
      </c>
      <c r="Q231" s="141" t="s">
        <v>685</v>
      </c>
      <c r="R231" s="139">
        <v>4</v>
      </c>
      <c r="S231" s="136"/>
      <c r="T231" s="158">
        <v>5470</v>
      </c>
    </row>
    <row r="232" spans="11:20" x14ac:dyDescent="0.25">
      <c r="K232" s="136" t="s">
        <v>686</v>
      </c>
      <c r="L232" s="136" t="s">
        <v>681</v>
      </c>
      <c r="M232" s="137">
        <v>23105</v>
      </c>
      <c r="N232" s="136" t="s">
        <v>542</v>
      </c>
      <c r="O232" s="136" t="s">
        <v>385</v>
      </c>
      <c r="P232" s="136" t="s">
        <v>440</v>
      </c>
      <c r="Q232" s="141" t="s">
        <v>687</v>
      </c>
      <c r="R232" s="139">
        <v>5</v>
      </c>
      <c r="S232" s="136"/>
      <c r="T232" s="158">
        <v>4059.9999999999995</v>
      </c>
    </row>
    <row r="233" spans="11:20" x14ac:dyDescent="0.25">
      <c r="K233" s="136" t="s">
        <v>690</v>
      </c>
      <c r="L233" s="136" t="s">
        <v>691</v>
      </c>
      <c r="M233" s="137">
        <v>23110</v>
      </c>
      <c r="N233" s="136" t="s">
        <v>539</v>
      </c>
      <c r="O233" s="136" t="s">
        <v>385</v>
      </c>
      <c r="P233" s="136" t="s">
        <v>408</v>
      </c>
      <c r="Q233" s="141" t="s">
        <v>397</v>
      </c>
      <c r="R233" s="139">
        <v>2</v>
      </c>
      <c r="S233" s="136"/>
      <c r="T233" s="158">
        <v>4880</v>
      </c>
    </row>
    <row r="234" spans="11:20" x14ac:dyDescent="0.25">
      <c r="K234" s="136" t="s">
        <v>692</v>
      </c>
      <c r="L234" s="136" t="s">
        <v>693</v>
      </c>
      <c r="M234" s="137">
        <v>23105</v>
      </c>
      <c r="N234" s="136" t="s">
        <v>542</v>
      </c>
      <c r="O234" s="136" t="s">
        <v>385</v>
      </c>
      <c r="P234" s="136" t="s">
        <v>440</v>
      </c>
      <c r="Q234" s="141" t="s">
        <v>520</v>
      </c>
      <c r="R234" s="139">
        <v>3</v>
      </c>
      <c r="S234" s="136"/>
      <c r="T234" s="158">
        <v>3860</v>
      </c>
    </row>
    <row r="235" spans="11:20" x14ac:dyDescent="0.25">
      <c r="K235" s="136" t="s">
        <v>694</v>
      </c>
      <c r="L235" s="136" t="s">
        <v>693</v>
      </c>
      <c r="M235" s="137">
        <v>23110</v>
      </c>
      <c r="N235" s="136" t="s">
        <v>539</v>
      </c>
      <c r="O235" s="136" t="s">
        <v>385</v>
      </c>
      <c r="P235" s="136" t="s">
        <v>440</v>
      </c>
      <c r="Q235" s="141" t="s">
        <v>522</v>
      </c>
      <c r="R235" s="139">
        <v>7</v>
      </c>
      <c r="S235" s="136"/>
      <c r="T235" s="158">
        <v>3960</v>
      </c>
    </row>
    <row r="236" spans="11:20" x14ac:dyDescent="0.25">
      <c r="K236" s="136" t="s">
        <v>694</v>
      </c>
      <c r="L236" s="136" t="s">
        <v>693</v>
      </c>
      <c r="M236" s="137">
        <v>23110</v>
      </c>
      <c r="N236" s="136" t="s">
        <v>539</v>
      </c>
      <c r="O236" s="136" t="s">
        <v>385</v>
      </c>
      <c r="P236" s="136" t="s">
        <v>440</v>
      </c>
      <c r="Q236" s="138">
        <v>3</v>
      </c>
      <c r="R236" s="139">
        <v>4</v>
      </c>
      <c r="S236" s="136"/>
      <c r="T236" s="158">
        <v>3030</v>
      </c>
    </row>
    <row r="237" spans="11:20" x14ac:dyDescent="0.25">
      <c r="K237" s="136" t="s">
        <v>695</v>
      </c>
      <c r="L237" s="136" t="s">
        <v>693</v>
      </c>
      <c r="M237" s="137">
        <v>23105</v>
      </c>
      <c r="N237" s="136" t="s">
        <v>542</v>
      </c>
      <c r="O237" s="136" t="s">
        <v>385</v>
      </c>
      <c r="P237" s="136" t="s">
        <v>440</v>
      </c>
      <c r="Q237" s="138">
        <v>4</v>
      </c>
      <c r="R237" s="139">
        <v>5</v>
      </c>
      <c r="S237" s="136"/>
      <c r="T237" s="158">
        <v>3020</v>
      </c>
    </row>
    <row r="238" spans="11:20" x14ac:dyDescent="0.25">
      <c r="K238" s="136" t="s">
        <v>696</v>
      </c>
      <c r="L238" s="136" t="s">
        <v>693</v>
      </c>
      <c r="M238" s="137">
        <v>23110</v>
      </c>
      <c r="N238" s="136" t="s">
        <v>539</v>
      </c>
      <c r="O238" s="136" t="s">
        <v>385</v>
      </c>
      <c r="P238" s="136" t="s">
        <v>440</v>
      </c>
      <c r="Q238" s="138">
        <v>8</v>
      </c>
      <c r="R238" s="139">
        <v>6</v>
      </c>
      <c r="S238" s="136"/>
      <c r="T238" s="158">
        <v>2990</v>
      </c>
    </row>
    <row r="239" spans="11:20" x14ac:dyDescent="0.25">
      <c r="K239" s="136" t="s">
        <v>697</v>
      </c>
      <c r="L239" s="136" t="s">
        <v>693</v>
      </c>
      <c r="M239" s="137">
        <v>23110</v>
      </c>
      <c r="N239" s="136" t="s">
        <v>539</v>
      </c>
      <c r="O239" s="136" t="s">
        <v>385</v>
      </c>
      <c r="P239" s="136" t="s">
        <v>440</v>
      </c>
      <c r="Q239" s="138">
        <v>5</v>
      </c>
      <c r="R239" s="139">
        <v>2</v>
      </c>
      <c r="S239" s="136"/>
      <c r="T239" s="158">
        <v>2180</v>
      </c>
    </row>
    <row r="240" spans="11:20" x14ac:dyDescent="0.25">
      <c r="K240" s="136" t="s">
        <v>700</v>
      </c>
      <c r="L240" s="136" t="s">
        <v>699</v>
      </c>
      <c r="M240" s="137">
        <v>23105</v>
      </c>
      <c r="N240" s="136" t="s">
        <v>542</v>
      </c>
      <c r="O240" s="136" t="s">
        <v>385</v>
      </c>
      <c r="P240" s="136" t="s">
        <v>386</v>
      </c>
      <c r="Q240" s="141" t="s">
        <v>397</v>
      </c>
      <c r="R240" s="139">
        <v>3</v>
      </c>
      <c r="S240" s="136"/>
      <c r="T240" s="158">
        <v>8500</v>
      </c>
    </row>
    <row r="241" spans="11:20" x14ac:dyDescent="0.25">
      <c r="K241" s="136" t="s">
        <v>701</v>
      </c>
      <c r="L241" s="136" t="s">
        <v>699</v>
      </c>
      <c r="M241" s="137">
        <v>23110</v>
      </c>
      <c r="N241" s="136" t="s">
        <v>539</v>
      </c>
      <c r="O241" s="136" t="s">
        <v>385</v>
      </c>
      <c r="P241" s="136" t="s">
        <v>386</v>
      </c>
      <c r="Q241" s="141" t="s">
        <v>527</v>
      </c>
      <c r="R241" s="139">
        <v>6</v>
      </c>
      <c r="S241" s="136"/>
      <c r="T241" s="158">
        <v>6600</v>
      </c>
    </row>
    <row r="242" spans="11:20" x14ac:dyDescent="0.25">
      <c r="K242" s="136" t="s">
        <v>702</v>
      </c>
      <c r="L242" s="136" t="s">
        <v>699</v>
      </c>
      <c r="M242" s="137">
        <v>23110</v>
      </c>
      <c r="N242" s="136" t="s">
        <v>539</v>
      </c>
      <c r="O242" s="136" t="s">
        <v>385</v>
      </c>
      <c r="P242" s="136" t="s">
        <v>386</v>
      </c>
      <c r="Q242" s="141" t="s">
        <v>637</v>
      </c>
      <c r="R242" s="139">
        <v>7</v>
      </c>
      <c r="S242" s="136"/>
      <c r="T242" s="158">
        <v>5060</v>
      </c>
    </row>
    <row r="243" spans="11:20" x14ac:dyDescent="0.25">
      <c r="K243" s="136" t="s">
        <v>703</v>
      </c>
      <c r="L243" s="136" t="s">
        <v>699</v>
      </c>
      <c r="M243" s="137">
        <v>23105</v>
      </c>
      <c r="N243" s="136" t="s">
        <v>542</v>
      </c>
      <c r="O243" s="136" t="s">
        <v>385</v>
      </c>
      <c r="P243" s="136" t="s">
        <v>386</v>
      </c>
      <c r="Q243" s="138">
        <v>6</v>
      </c>
      <c r="R243" s="139">
        <v>5</v>
      </c>
      <c r="S243" s="136"/>
      <c r="T243" s="158">
        <v>4480</v>
      </c>
    </row>
    <row r="244" spans="11:20" x14ac:dyDescent="0.25">
      <c r="K244" s="136" t="s">
        <v>704</v>
      </c>
      <c r="L244" s="136" t="s">
        <v>705</v>
      </c>
      <c r="M244" s="137">
        <v>23110</v>
      </c>
      <c r="N244" s="136" t="s">
        <v>539</v>
      </c>
      <c r="O244" s="136" t="s">
        <v>385</v>
      </c>
      <c r="P244" s="136" t="s">
        <v>416</v>
      </c>
      <c r="Q244" s="138">
        <v>6</v>
      </c>
      <c r="R244" s="139">
        <v>4</v>
      </c>
      <c r="S244" s="136"/>
      <c r="T244" s="158">
        <v>2050</v>
      </c>
    </row>
    <row r="245" spans="11:20" x14ac:dyDescent="0.25">
      <c r="K245" s="136" t="s">
        <v>708</v>
      </c>
      <c r="L245" s="136" t="s">
        <v>709</v>
      </c>
      <c r="M245" s="137">
        <v>23110</v>
      </c>
      <c r="N245" s="136" t="s">
        <v>539</v>
      </c>
      <c r="O245" s="136" t="s">
        <v>385</v>
      </c>
      <c r="P245" s="136" t="s">
        <v>416</v>
      </c>
      <c r="Q245" s="141" t="s">
        <v>710</v>
      </c>
      <c r="R245" s="139">
        <v>6</v>
      </c>
      <c r="S245" s="136"/>
      <c r="T245" s="158">
        <v>10120</v>
      </c>
    </row>
    <row r="246" spans="11:20" x14ac:dyDescent="0.25">
      <c r="K246" s="136" t="s">
        <v>711</v>
      </c>
      <c r="L246" s="136" t="s">
        <v>709</v>
      </c>
      <c r="M246" s="137">
        <v>23110</v>
      </c>
      <c r="N246" s="136" t="s">
        <v>539</v>
      </c>
      <c r="O246" s="136" t="s">
        <v>385</v>
      </c>
      <c r="P246" s="136" t="s">
        <v>416</v>
      </c>
      <c r="Q246" s="141" t="s">
        <v>712</v>
      </c>
      <c r="R246" s="139">
        <v>7</v>
      </c>
      <c r="S246" s="136"/>
      <c r="T246" s="158">
        <v>10030</v>
      </c>
    </row>
    <row r="247" spans="11:20" x14ac:dyDescent="0.25">
      <c r="K247" s="136" t="s">
        <v>713</v>
      </c>
      <c r="L247" s="136" t="s">
        <v>709</v>
      </c>
      <c r="M247" s="137">
        <v>23110</v>
      </c>
      <c r="N247" s="136" t="s">
        <v>539</v>
      </c>
      <c r="O247" s="136" t="s">
        <v>385</v>
      </c>
      <c r="P247" s="136" t="s">
        <v>416</v>
      </c>
      <c r="Q247" s="138">
        <v>3</v>
      </c>
      <c r="R247" s="139">
        <v>4</v>
      </c>
      <c r="S247" s="136"/>
      <c r="T247" s="158">
        <v>3080</v>
      </c>
    </row>
    <row r="248" spans="11:20" x14ac:dyDescent="0.25">
      <c r="K248" s="136" t="s">
        <v>714</v>
      </c>
      <c r="L248" s="136" t="s">
        <v>709</v>
      </c>
      <c r="M248" s="137">
        <v>23105</v>
      </c>
      <c r="N248" s="136" t="s">
        <v>542</v>
      </c>
      <c r="O248" s="136" t="s">
        <v>385</v>
      </c>
      <c r="P248" s="136" t="s">
        <v>416</v>
      </c>
      <c r="Q248" s="138">
        <v>4</v>
      </c>
      <c r="R248" s="139">
        <v>5</v>
      </c>
      <c r="S248" s="136"/>
      <c r="T248" s="158">
        <v>2990</v>
      </c>
    </row>
    <row r="249" spans="11:20" x14ac:dyDescent="0.25">
      <c r="K249" s="136" t="s">
        <v>715</v>
      </c>
      <c r="L249" s="136" t="s">
        <v>709</v>
      </c>
      <c r="M249" s="137">
        <v>23105</v>
      </c>
      <c r="N249" s="136" t="s">
        <v>542</v>
      </c>
      <c r="O249" s="136" t="s">
        <v>385</v>
      </c>
      <c r="P249" s="136" t="s">
        <v>416</v>
      </c>
      <c r="Q249" s="138">
        <v>1</v>
      </c>
      <c r="R249" s="139">
        <v>3</v>
      </c>
      <c r="S249" s="136"/>
      <c r="T249" s="158">
        <v>1920</v>
      </c>
    </row>
    <row r="250" spans="11:20" x14ac:dyDescent="0.25">
      <c r="K250" s="136" t="s">
        <v>716</v>
      </c>
      <c r="L250" s="136" t="s">
        <v>717</v>
      </c>
      <c r="M250" s="137">
        <v>23110</v>
      </c>
      <c r="N250" s="136" t="s">
        <v>539</v>
      </c>
      <c r="O250" s="136" t="s">
        <v>385</v>
      </c>
      <c r="P250" s="136" t="s">
        <v>440</v>
      </c>
      <c r="Q250" s="141" t="s">
        <v>522</v>
      </c>
      <c r="R250" s="139">
        <v>4</v>
      </c>
      <c r="S250" s="136"/>
      <c r="T250" s="158">
        <v>4990</v>
      </c>
    </row>
    <row r="251" spans="11:20" x14ac:dyDescent="0.25">
      <c r="K251" s="136" t="s">
        <v>718</v>
      </c>
      <c r="L251" s="136" t="s">
        <v>717</v>
      </c>
      <c r="M251" s="137">
        <v>23105</v>
      </c>
      <c r="N251" s="136" t="s">
        <v>542</v>
      </c>
      <c r="O251" s="136" t="s">
        <v>385</v>
      </c>
      <c r="P251" s="136" t="s">
        <v>440</v>
      </c>
      <c r="Q251" s="141" t="s">
        <v>504</v>
      </c>
      <c r="R251" s="139">
        <v>5</v>
      </c>
      <c r="S251" s="136"/>
      <c r="T251" s="158">
        <v>5070</v>
      </c>
    </row>
    <row r="252" spans="11:20" x14ac:dyDescent="0.25">
      <c r="K252" s="136" t="s">
        <v>719</v>
      </c>
      <c r="L252" s="136" t="s">
        <v>717</v>
      </c>
      <c r="M252" s="137">
        <v>23105</v>
      </c>
      <c r="N252" s="136" t="s">
        <v>542</v>
      </c>
      <c r="O252" s="136" t="s">
        <v>385</v>
      </c>
      <c r="P252" s="136" t="s">
        <v>440</v>
      </c>
      <c r="Q252" s="141" t="s">
        <v>720</v>
      </c>
      <c r="R252" s="139">
        <v>3</v>
      </c>
      <c r="S252" s="136"/>
      <c r="T252" s="158">
        <v>6060</v>
      </c>
    </row>
    <row r="253" spans="11:20" x14ac:dyDescent="0.25">
      <c r="K253" s="136" t="s">
        <v>721</v>
      </c>
      <c r="L253" s="136" t="s">
        <v>722</v>
      </c>
      <c r="M253" s="137">
        <v>23105</v>
      </c>
      <c r="N253" s="136" t="s">
        <v>542</v>
      </c>
      <c r="O253" s="136" t="s">
        <v>385</v>
      </c>
      <c r="P253" s="136" t="s">
        <v>416</v>
      </c>
      <c r="Q253" s="138">
        <v>7</v>
      </c>
      <c r="R253" s="139">
        <v>3</v>
      </c>
      <c r="S253" s="136"/>
      <c r="T253" s="158">
        <v>1980</v>
      </c>
    </row>
    <row r="254" spans="11:20" x14ac:dyDescent="0.25">
      <c r="K254" s="136" t="s">
        <v>723</v>
      </c>
      <c r="L254" s="136" t="s">
        <v>722</v>
      </c>
      <c r="M254" s="137">
        <v>23110</v>
      </c>
      <c r="N254" s="136" t="s">
        <v>539</v>
      </c>
      <c r="O254" s="136" t="s">
        <v>385</v>
      </c>
      <c r="P254" s="136" t="s">
        <v>416</v>
      </c>
      <c r="Q254" s="138">
        <v>6</v>
      </c>
      <c r="R254" s="139">
        <v>7</v>
      </c>
      <c r="S254" s="136"/>
      <c r="T254" s="158">
        <v>2100</v>
      </c>
    </row>
    <row r="255" spans="11:20" x14ac:dyDescent="0.25">
      <c r="K255" s="136" t="s">
        <v>724</v>
      </c>
      <c r="L255" s="136" t="s">
        <v>722</v>
      </c>
      <c r="M255" s="137">
        <v>23110</v>
      </c>
      <c r="N255" s="136" t="s">
        <v>539</v>
      </c>
      <c r="O255" s="136" t="s">
        <v>385</v>
      </c>
      <c r="P255" s="136" t="s">
        <v>416</v>
      </c>
      <c r="Q255" s="138">
        <v>3</v>
      </c>
      <c r="R255" s="139">
        <v>6</v>
      </c>
      <c r="S255" s="136"/>
      <c r="T255" s="158">
        <v>3010</v>
      </c>
    </row>
    <row r="256" spans="11:20" x14ac:dyDescent="0.25">
      <c r="K256" s="136" t="s">
        <v>725</v>
      </c>
      <c r="L256" s="136" t="s">
        <v>726</v>
      </c>
      <c r="M256" s="137">
        <v>23105</v>
      </c>
      <c r="N256" s="136" t="s">
        <v>542</v>
      </c>
      <c r="O256" s="136" t="s">
        <v>385</v>
      </c>
      <c r="P256" s="136" t="s">
        <v>408</v>
      </c>
      <c r="Q256" s="141" t="s">
        <v>414</v>
      </c>
      <c r="R256" s="139">
        <v>5</v>
      </c>
      <c r="S256" s="136"/>
      <c r="T256" s="158">
        <v>6000</v>
      </c>
    </row>
    <row r="257" spans="11:20" x14ac:dyDescent="0.25">
      <c r="K257" s="136" t="s">
        <v>727</v>
      </c>
      <c r="L257" s="136" t="s">
        <v>726</v>
      </c>
      <c r="M257" s="137">
        <v>23105</v>
      </c>
      <c r="N257" s="136" t="s">
        <v>542</v>
      </c>
      <c r="O257" s="136" t="s">
        <v>385</v>
      </c>
      <c r="P257" s="136" t="s">
        <v>408</v>
      </c>
      <c r="Q257" s="141" t="s">
        <v>459</v>
      </c>
      <c r="R257" s="139">
        <v>3</v>
      </c>
      <c r="S257" s="136"/>
      <c r="T257" s="158">
        <v>6030</v>
      </c>
    </row>
    <row r="258" spans="11:20" x14ac:dyDescent="0.25">
      <c r="K258" s="136" t="s">
        <v>728</v>
      </c>
      <c r="L258" s="136" t="s">
        <v>726</v>
      </c>
      <c r="M258" s="137">
        <v>23110</v>
      </c>
      <c r="N258" s="136" t="s">
        <v>539</v>
      </c>
      <c r="O258" s="136" t="s">
        <v>385</v>
      </c>
      <c r="P258" s="136" t="s">
        <v>408</v>
      </c>
      <c r="Q258" s="141" t="s">
        <v>479</v>
      </c>
      <c r="R258" s="139">
        <v>6</v>
      </c>
      <c r="S258" s="136"/>
      <c r="T258" s="158">
        <v>4800</v>
      </c>
    </row>
    <row r="259" spans="11:20" x14ac:dyDescent="0.25">
      <c r="K259" s="136" t="s">
        <v>729</v>
      </c>
      <c r="L259" s="136" t="s">
        <v>726</v>
      </c>
      <c r="M259" s="137">
        <v>23110</v>
      </c>
      <c r="N259" s="136" t="s">
        <v>539</v>
      </c>
      <c r="O259" s="136" t="s">
        <v>385</v>
      </c>
      <c r="P259" s="136" t="s">
        <v>408</v>
      </c>
      <c r="Q259" s="141" t="s">
        <v>637</v>
      </c>
      <c r="R259" s="139">
        <v>4</v>
      </c>
      <c r="S259" s="136"/>
      <c r="T259" s="158">
        <v>5090</v>
      </c>
    </row>
    <row r="260" spans="11:20" x14ac:dyDescent="0.25">
      <c r="K260" s="136" t="s">
        <v>730</v>
      </c>
      <c r="L260" s="136" t="s">
        <v>726</v>
      </c>
      <c r="M260" s="137">
        <v>23110</v>
      </c>
      <c r="N260" s="136" t="s">
        <v>539</v>
      </c>
      <c r="O260" s="136" t="s">
        <v>385</v>
      </c>
      <c r="P260" s="136" t="s">
        <v>408</v>
      </c>
      <c r="Q260" s="138">
        <v>4</v>
      </c>
      <c r="R260" s="139">
        <v>7</v>
      </c>
      <c r="S260" s="136"/>
      <c r="T260" s="158">
        <v>3010</v>
      </c>
    </row>
    <row r="261" spans="11:20" x14ac:dyDescent="0.25">
      <c r="K261" s="136" t="s">
        <v>734</v>
      </c>
      <c r="L261" s="136" t="s">
        <v>732</v>
      </c>
      <c r="M261" s="137">
        <v>23110</v>
      </c>
      <c r="N261" s="136" t="s">
        <v>539</v>
      </c>
      <c r="O261" s="136" t="s">
        <v>385</v>
      </c>
      <c r="P261" s="136" t="s">
        <v>440</v>
      </c>
      <c r="Q261" s="141" t="s">
        <v>515</v>
      </c>
      <c r="R261" s="139">
        <v>2</v>
      </c>
      <c r="S261" s="136"/>
      <c r="T261" s="158">
        <v>11020</v>
      </c>
    </row>
    <row r="262" spans="11:20" x14ac:dyDescent="0.25">
      <c r="K262" s="136" t="s">
        <v>736</v>
      </c>
      <c r="L262" s="136" t="s">
        <v>737</v>
      </c>
      <c r="M262" s="137">
        <v>23105</v>
      </c>
      <c r="N262" s="136" t="s">
        <v>542</v>
      </c>
      <c r="O262" s="136" t="s">
        <v>385</v>
      </c>
      <c r="P262" s="136" t="s">
        <v>435</v>
      </c>
      <c r="Q262" s="138">
        <v>7</v>
      </c>
      <c r="R262" s="139">
        <v>3</v>
      </c>
      <c r="S262" s="136"/>
      <c r="T262" s="158">
        <v>1060</v>
      </c>
    </row>
    <row r="263" spans="11:20" x14ac:dyDescent="0.25">
      <c r="K263" s="136" t="s">
        <v>738</v>
      </c>
      <c r="L263" s="136" t="s">
        <v>739</v>
      </c>
      <c r="M263" s="137">
        <v>23105</v>
      </c>
      <c r="N263" s="136" t="s">
        <v>542</v>
      </c>
      <c r="O263" s="136" t="s">
        <v>385</v>
      </c>
      <c r="P263" s="136" t="s">
        <v>396</v>
      </c>
      <c r="Q263" s="138">
        <v>4</v>
      </c>
      <c r="R263" s="139">
        <v>3</v>
      </c>
      <c r="S263" s="136"/>
      <c r="T263" s="158">
        <v>4530</v>
      </c>
    </row>
    <row r="264" spans="11:20" x14ac:dyDescent="0.25">
      <c r="K264" s="136" t="s">
        <v>740</v>
      </c>
      <c r="L264" s="136" t="s">
        <v>739</v>
      </c>
      <c r="M264" s="137">
        <v>23110</v>
      </c>
      <c r="N264" s="136" t="s">
        <v>539</v>
      </c>
      <c r="O264" s="136" t="s">
        <v>385</v>
      </c>
      <c r="P264" s="136" t="s">
        <v>396</v>
      </c>
      <c r="Q264" s="141" t="s">
        <v>444</v>
      </c>
      <c r="R264" s="139">
        <v>4</v>
      </c>
      <c r="S264" s="136"/>
      <c r="T264" s="158">
        <v>7050</v>
      </c>
    </row>
    <row r="265" spans="11:20" x14ac:dyDescent="0.25">
      <c r="K265" s="136" t="s">
        <v>741</v>
      </c>
      <c r="L265" s="136" t="s">
        <v>739</v>
      </c>
      <c r="M265" s="137">
        <v>23105</v>
      </c>
      <c r="N265" s="136" t="s">
        <v>542</v>
      </c>
      <c r="O265" s="136" t="s">
        <v>385</v>
      </c>
      <c r="P265" s="136" t="s">
        <v>396</v>
      </c>
      <c r="Q265" s="138">
        <v>5</v>
      </c>
      <c r="R265" s="139">
        <v>5</v>
      </c>
      <c r="S265" s="136"/>
      <c r="T265" s="158">
        <v>4550</v>
      </c>
    </row>
    <row r="266" spans="11:20" x14ac:dyDescent="0.25">
      <c r="K266" s="136" t="s">
        <v>742</v>
      </c>
      <c r="L266" s="136" t="s">
        <v>739</v>
      </c>
      <c r="M266" s="137">
        <v>23110</v>
      </c>
      <c r="N266" s="136" t="s">
        <v>539</v>
      </c>
      <c r="O266" s="136" t="s">
        <v>385</v>
      </c>
      <c r="P266" s="136" t="s">
        <v>396</v>
      </c>
      <c r="Q266" s="141" t="s">
        <v>530</v>
      </c>
      <c r="R266" s="139">
        <v>6</v>
      </c>
      <c r="S266" s="136"/>
      <c r="T266" s="158">
        <v>6950</v>
      </c>
    </row>
    <row r="267" spans="11:20" x14ac:dyDescent="0.25">
      <c r="K267" s="136" t="s">
        <v>743</v>
      </c>
      <c r="L267" s="136" t="s">
        <v>739</v>
      </c>
      <c r="M267" s="137">
        <v>23110</v>
      </c>
      <c r="N267" s="136" t="s">
        <v>539</v>
      </c>
      <c r="O267" s="136" t="s">
        <v>385</v>
      </c>
      <c r="P267" s="136" t="s">
        <v>396</v>
      </c>
      <c r="Q267" s="141" t="s">
        <v>532</v>
      </c>
      <c r="R267" s="139">
        <v>7</v>
      </c>
      <c r="S267" s="136"/>
      <c r="T267" s="158">
        <v>6020</v>
      </c>
    </row>
    <row r="268" spans="11:20" x14ac:dyDescent="0.25">
      <c r="K268" s="136" t="s">
        <v>744</v>
      </c>
      <c r="L268" s="136" t="s">
        <v>745</v>
      </c>
      <c r="M268" s="137">
        <v>23110</v>
      </c>
      <c r="N268" s="136" t="s">
        <v>539</v>
      </c>
      <c r="O268" s="136" t="s">
        <v>385</v>
      </c>
      <c r="P268" s="136" t="s">
        <v>435</v>
      </c>
      <c r="Q268" s="141" t="s">
        <v>596</v>
      </c>
      <c r="R268" s="139">
        <v>7</v>
      </c>
      <c r="S268" s="136"/>
      <c r="T268" s="158">
        <v>5980</v>
      </c>
    </row>
    <row r="269" spans="11:20" x14ac:dyDescent="0.25">
      <c r="K269" s="136" t="s">
        <v>746</v>
      </c>
      <c r="L269" s="136" t="s">
        <v>745</v>
      </c>
      <c r="M269" s="137">
        <v>23110</v>
      </c>
      <c r="N269" s="136" t="s">
        <v>539</v>
      </c>
      <c r="O269" s="136" t="s">
        <v>385</v>
      </c>
      <c r="P269" s="136" t="s">
        <v>435</v>
      </c>
      <c r="Q269" s="141" t="s">
        <v>468</v>
      </c>
      <c r="R269" s="139">
        <v>6</v>
      </c>
      <c r="S269" s="136"/>
      <c r="T269" s="158">
        <v>5970</v>
      </c>
    </row>
    <row r="270" spans="11:20" x14ac:dyDescent="0.25">
      <c r="K270" s="136" t="s">
        <v>747</v>
      </c>
      <c r="L270" s="136" t="s">
        <v>745</v>
      </c>
      <c r="M270" s="137">
        <v>23105</v>
      </c>
      <c r="N270" s="136" t="s">
        <v>542</v>
      </c>
      <c r="O270" s="136" t="s">
        <v>385</v>
      </c>
      <c r="P270" s="136" t="s">
        <v>435</v>
      </c>
      <c r="Q270" s="141" t="s">
        <v>424</v>
      </c>
      <c r="R270" s="139">
        <v>5</v>
      </c>
      <c r="S270" s="136"/>
      <c r="T270" s="158">
        <v>5990</v>
      </c>
    </row>
    <row r="271" spans="11:20" x14ac:dyDescent="0.25">
      <c r="K271" s="136" t="s">
        <v>748</v>
      </c>
      <c r="L271" s="136" t="s">
        <v>745</v>
      </c>
      <c r="M271" s="137">
        <v>23105</v>
      </c>
      <c r="N271" s="136" t="s">
        <v>542</v>
      </c>
      <c r="O271" s="136" t="s">
        <v>385</v>
      </c>
      <c r="P271" s="136" t="s">
        <v>435</v>
      </c>
      <c r="Q271" s="141" t="s">
        <v>425</v>
      </c>
      <c r="R271" s="139">
        <v>3</v>
      </c>
      <c r="S271" s="136"/>
      <c r="T271" s="158">
        <v>5280</v>
      </c>
    </row>
    <row r="272" spans="11:20" x14ac:dyDescent="0.25">
      <c r="K272" s="136" t="s">
        <v>749</v>
      </c>
      <c r="L272" s="136" t="s">
        <v>745</v>
      </c>
      <c r="M272" s="137">
        <v>23110</v>
      </c>
      <c r="N272" s="136" t="s">
        <v>539</v>
      </c>
      <c r="O272" s="136" t="s">
        <v>385</v>
      </c>
      <c r="P272" s="136" t="s">
        <v>435</v>
      </c>
      <c r="Q272" s="138">
        <v>7</v>
      </c>
      <c r="R272" s="139">
        <v>4</v>
      </c>
      <c r="S272" s="136"/>
      <c r="T272" s="158">
        <v>2050</v>
      </c>
    </row>
    <row r="273" spans="11:20" x14ac:dyDescent="0.25">
      <c r="K273" s="136" t="s">
        <v>752</v>
      </c>
      <c r="L273" s="136" t="s">
        <v>751</v>
      </c>
      <c r="M273" s="137">
        <v>23110</v>
      </c>
      <c r="N273" s="136" t="s">
        <v>539</v>
      </c>
      <c r="O273" s="136" t="s">
        <v>385</v>
      </c>
      <c r="P273" s="136" t="s">
        <v>440</v>
      </c>
      <c r="Q273" s="141" t="s">
        <v>647</v>
      </c>
      <c r="R273" s="139">
        <v>2</v>
      </c>
      <c r="S273" s="136"/>
      <c r="T273" s="158">
        <v>6010</v>
      </c>
    </row>
    <row r="274" spans="11:20" x14ac:dyDescent="0.25">
      <c r="K274" s="136" t="s">
        <v>753</v>
      </c>
      <c r="L274" s="136" t="s">
        <v>751</v>
      </c>
      <c r="M274" s="137">
        <v>23110</v>
      </c>
      <c r="N274" s="136" t="s">
        <v>539</v>
      </c>
      <c r="O274" s="136" t="s">
        <v>385</v>
      </c>
      <c r="P274" s="136" t="s">
        <v>440</v>
      </c>
      <c r="Q274" s="141" t="s">
        <v>687</v>
      </c>
      <c r="R274" s="139">
        <v>4</v>
      </c>
      <c r="S274" s="136"/>
      <c r="T274" s="158">
        <v>4090</v>
      </c>
    </row>
    <row r="275" spans="11:20" x14ac:dyDescent="0.25">
      <c r="K275" s="136" t="s">
        <v>754</v>
      </c>
      <c r="L275" s="136" t="s">
        <v>751</v>
      </c>
      <c r="M275" s="137">
        <v>23105</v>
      </c>
      <c r="N275" s="136" t="s">
        <v>542</v>
      </c>
      <c r="O275" s="136" t="s">
        <v>385</v>
      </c>
      <c r="P275" s="136" t="s">
        <v>440</v>
      </c>
      <c r="Q275" s="138">
        <v>3</v>
      </c>
      <c r="R275" s="139">
        <v>3</v>
      </c>
      <c r="S275" s="136"/>
      <c r="T275" s="158">
        <v>3070</v>
      </c>
    </row>
    <row r="276" spans="11:20" x14ac:dyDescent="0.25">
      <c r="K276" s="136" t="s">
        <v>755</v>
      </c>
      <c r="L276" s="136" t="s">
        <v>751</v>
      </c>
      <c r="M276" s="137">
        <v>23105</v>
      </c>
      <c r="N276" s="136" t="s">
        <v>542</v>
      </c>
      <c r="O276" s="136" t="s">
        <v>385</v>
      </c>
      <c r="P276" s="136" t="s">
        <v>440</v>
      </c>
      <c r="Q276" s="141" t="s">
        <v>623</v>
      </c>
      <c r="R276" s="139">
        <v>5</v>
      </c>
      <c r="S276" s="136"/>
      <c r="T276" s="158">
        <v>5900</v>
      </c>
    </row>
    <row r="277" spans="11:20" x14ac:dyDescent="0.25">
      <c r="K277" s="136" t="s">
        <v>756</v>
      </c>
      <c r="L277" s="136" t="s">
        <v>751</v>
      </c>
      <c r="M277" s="137">
        <v>23110</v>
      </c>
      <c r="N277" s="136" t="s">
        <v>539</v>
      </c>
      <c r="O277" s="136" t="s">
        <v>385</v>
      </c>
      <c r="P277" s="136" t="s">
        <v>440</v>
      </c>
      <c r="Q277" s="138">
        <v>7</v>
      </c>
      <c r="R277" s="139">
        <v>7</v>
      </c>
      <c r="S277" s="136"/>
      <c r="T277" s="158">
        <v>1070</v>
      </c>
    </row>
    <row r="278" spans="11:20" x14ac:dyDescent="0.25">
      <c r="K278" s="136" t="s">
        <v>757</v>
      </c>
      <c r="L278" s="136" t="s">
        <v>758</v>
      </c>
      <c r="M278" s="137">
        <v>23110</v>
      </c>
      <c r="N278" s="136" t="s">
        <v>539</v>
      </c>
      <c r="O278" s="136" t="s">
        <v>385</v>
      </c>
      <c r="P278" s="136" t="s">
        <v>435</v>
      </c>
      <c r="Q278" s="141" t="s">
        <v>437</v>
      </c>
      <c r="R278" s="139">
        <v>7</v>
      </c>
      <c r="S278" s="136"/>
      <c r="T278" s="158">
        <v>6850</v>
      </c>
    </row>
    <row r="279" spans="11:20" x14ac:dyDescent="0.25">
      <c r="K279" s="136" t="s">
        <v>759</v>
      </c>
      <c r="L279" s="136" t="s">
        <v>758</v>
      </c>
      <c r="M279" s="137">
        <v>23110</v>
      </c>
      <c r="N279" s="136" t="s">
        <v>539</v>
      </c>
      <c r="O279" s="136" t="s">
        <v>385</v>
      </c>
      <c r="P279" s="136" t="s">
        <v>435</v>
      </c>
      <c r="Q279" s="141" t="s">
        <v>438</v>
      </c>
      <c r="R279" s="139">
        <v>6</v>
      </c>
      <c r="S279" s="136"/>
      <c r="T279" s="158">
        <v>4940</v>
      </c>
    </row>
    <row r="280" spans="11:20" x14ac:dyDescent="0.25">
      <c r="K280" s="136" t="s">
        <v>760</v>
      </c>
      <c r="L280" s="136" t="s">
        <v>758</v>
      </c>
      <c r="M280" s="137">
        <v>23110</v>
      </c>
      <c r="N280" s="136" t="s">
        <v>539</v>
      </c>
      <c r="O280" s="136" t="s">
        <v>385</v>
      </c>
      <c r="P280" s="136" t="s">
        <v>435</v>
      </c>
      <c r="Q280" s="141" t="s">
        <v>761</v>
      </c>
      <c r="R280" s="139">
        <v>4</v>
      </c>
      <c r="S280" s="136"/>
      <c r="T280" s="158">
        <v>5090</v>
      </c>
    </row>
    <row r="281" spans="11:20" x14ac:dyDescent="0.25">
      <c r="K281" s="136" t="s">
        <v>762</v>
      </c>
      <c r="L281" s="136" t="s">
        <v>763</v>
      </c>
      <c r="M281" s="137">
        <v>23105</v>
      </c>
      <c r="N281" s="136" t="s">
        <v>542</v>
      </c>
      <c r="O281" s="136" t="s">
        <v>385</v>
      </c>
      <c r="P281" s="136" t="s">
        <v>386</v>
      </c>
      <c r="Q281" s="141" t="s">
        <v>530</v>
      </c>
      <c r="R281" s="139">
        <v>3</v>
      </c>
      <c r="S281" s="136"/>
      <c r="T281" s="158">
        <v>6970</v>
      </c>
    </row>
    <row r="282" spans="11:20" x14ac:dyDescent="0.25">
      <c r="K282" s="136" t="s">
        <v>764</v>
      </c>
      <c r="L282" s="136" t="s">
        <v>763</v>
      </c>
      <c r="M282" s="137">
        <v>23110</v>
      </c>
      <c r="N282" s="136" t="s">
        <v>539</v>
      </c>
      <c r="O282" s="136" t="s">
        <v>385</v>
      </c>
      <c r="P282" s="136" t="s">
        <v>386</v>
      </c>
      <c r="Q282" s="141" t="s">
        <v>444</v>
      </c>
      <c r="R282" s="139">
        <v>6</v>
      </c>
      <c r="S282" s="136"/>
      <c r="T282" s="158">
        <v>6950</v>
      </c>
    </row>
    <row r="283" spans="11:20" x14ac:dyDescent="0.25">
      <c r="K283" s="136" t="s">
        <v>765</v>
      </c>
      <c r="L283" s="136" t="s">
        <v>763</v>
      </c>
      <c r="M283" s="137">
        <v>23110</v>
      </c>
      <c r="N283" s="136" t="s">
        <v>539</v>
      </c>
      <c r="O283" s="136" t="s">
        <v>385</v>
      </c>
      <c r="P283" s="136" t="s">
        <v>386</v>
      </c>
      <c r="Q283" s="141" t="s">
        <v>425</v>
      </c>
      <c r="R283" s="139">
        <v>7</v>
      </c>
      <c r="S283" s="136"/>
      <c r="T283" s="158">
        <v>9070</v>
      </c>
    </row>
    <row r="284" spans="11:20" x14ac:dyDescent="0.25">
      <c r="K284" s="136" t="s">
        <v>766</v>
      </c>
      <c r="L284" s="136" t="s">
        <v>763</v>
      </c>
      <c r="M284" s="137">
        <v>23105</v>
      </c>
      <c r="N284" s="136" t="s">
        <v>542</v>
      </c>
      <c r="O284" s="136" t="s">
        <v>385</v>
      </c>
      <c r="P284" s="136" t="s">
        <v>386</v>
      </c>
      <c r="Q284" s="138">
        <v>8</v>
      </c>
      <c r="R284" s="139">
        <v>5</v>
      </c>
      <c r="S284" s="136"/>
      <c r="T284" s="158">
        <v>3860</v>
      </c>
    </row>
    <row r="285" spans="11:20" x14ac:dyDescent="0.25">
      <c r="K285" s="136" t="s">
        <v>767</v>
      </c>
      <c r="L285" s="136" t="s">
        <v>763</v>
      </c>
      <c r="M285" s="137">
        <v>23110</v>
      </c>
      <c r="N285" s="136" t="s">
        <v>539</v>
      </c>
      <c r="O285" s="136" t="s">
        <v>385</v>
      </c>
      <c r="P285" s="136" t="s">
        <v>386</v>
      </c>
      <c r="Q285" s="138">
        <v>3</v>
      </c>
      <c r="R285" s="139">
        <v>2</v>
      </c>
      <c r="S285" s="136"/>
      <c r="T285" s="158">
        <v>2090</v>
      </c>
    </row>
    <row r="286" spans="11:20" x14ac:dyDescent="0.25">
      <c r="K286" s="136" t="s">
        <v>768</v>
      </c>
      <c r="L286" s="136" t="s">
        <v>769</v>
      </c>
      <c r="M286" s="137">
        <v>23105</v>
      </c>
      <c r="N286" s="136" t="s">
        <v>542</v>
      </c>
      <c r="O286" s="136" t="s">
        <v>385</v>
      </c>
      <c r="P286" s="136" t="s">
        <v>416</v>
      </c>
      <c r="Q286" s="141" t="s">
        <v>770</v>
      </c>
      <c r="R286" s="139">
        <v>3</v>
      </c>
      <c r="S286" s="136"/>
      <c r="T286" s="158">
        <v>5090</v>
      </c>
    </row>
    <row r="287" spans="11:20" x14ac:dyDescent="0.25">
      <c r="K287" s="136" t="s">
        <v>771</v>
      </c>
      <c r="L287" s="136" t="s">
        <v>769</v>
      </c>
      <c r="M287" s="137">
        <v>23110</v>
      </c>
      <c r="N287" s="136" t="s">
        <v>539</v>
      </c>
      <c r="O287" s="136" t="s">
        <v>385</v>
      </c>
      <c r="P287" s="136" t="s">
        <v>416</v>
      </c>
      <c r="Q287" s="141" t="s">
        <v>397</v>
      </c>
      <c r="R287" s="139">
        <v>6</v>
      </c>
      <c r="S287" s="136"/>
      <c r="T287" s="158">
        <v>6200</v>
      </c>
    </row>
    <row r="288" spans="11:20" x14ac:dyDescent="0.25">
      <c r="K288" s="136" t="s">
        <v>772</v>
      </c>
      <c r="L288" s="136" t="s">
        <v>769</v>
      </c>
      <c r="M288" s="137">
        <v>23105</v>
      </c>
      <c r="N288" s="136" t="s">
        <v>542</v>
      </c>
      <c r="O288" s="136" t="s">
        <v>385</v>
      </c>
      <c r="P288" s="136" t="s">
        <v>416</v>
      </c>
      <c r="Q288" s="141" t="s">
        <v>479</v>
      </c>
      <c r="R288" s="139">
        <v>5</v>
      </c>
      <c r="S288" s="136"/>
      <c r="T288" s="158">
        <v>4430</v>
      </c>
    </row>
    <row r="289" spans="11:20" x14ac:dyDescent="0.25">
      <c r="K289" s="136" t="s">
        <v>773</v>
      </c>
      <c r="L289" s="136" t="s">
        <v>769</v>
      </c>
      <c r="M289" s="137">
        <v>23110</v>
      </c>
      <c r="N289" s="136" t="s">
        <v>539</v>
      </c>
      <c r="O289" s="136" t="s">
        <v>385</v>
      </c>
      <c r="P289" s="136" t="s">
        <v>416</v>
      </c>
      <c r="Q289" s="141" t="s">
        <v>586</v>
      </c>
      <c r="R289" s="139">
        <v>2</v>
      </c>
      <c r="S289" s="136"/>
      <c r="T289" s="158">
        <v>5000</v>
      </c>
    </row>
    <row r="290" spans="11:20" x14ac:dyDescent="0.25">
      <c r="K290" s="136" t="s">
        <v>778</v>
      </c>
      <c r="L290" s="136" t="s">
        <v>777</v>
      </c>
      <c r="M290" s="137">
        <v>23110</v>
      </c>
      <c r="N290" s="136" t="s">
        <v>539</v>
      </c>
      <c r="O290" s="136" t="s">
        <v>385</v>
      </c>
      <c r="P290" s="136" t="s">
        <v>440</v>
      </c>
      <c r="Q290" s="141" t="s">
        <v>779</v>
      </c>
      <c r="R290" s="139">
        <v>7</v>
      </c>
      <c r="S290" s="136"/>
      <c r="T290" s="158">
        <v>5140</v>
      </c>
    </row>
    <row r="291" spans="11:20" x14ac:dyDescent="0.25">
      <c r="K291" s="136" t="s">
        <v>780</v>
      </c>
      <c r="L291" s="136" t="s">
        <v>777</v>
      </c>
      <c r="M291" s="137">
        <v>23110</v>
      </c>
      <c r="N291" s="136" t="s">
        <v>539</v>
      </c>
      <c r="O291" s="136" t="s">
        <v>385</v>
      </c>
      <c r="P291" s="136" t="s">
        <v>440</v>
      </c>
      <c r="Q291" s="141" t="s">
        <v>781</v>
      </c>
      <c r="R291" s="139">
        <v>6</v>
      </c>
      <c r="S291" s="136"/>
      <c r="T291" s="158">
        <v>5930</v>
      </c>
    </row>
    <row r="292" spans="11:20" x14ac:dyDescent="0.25">
      <c r="K292" s="136" t="s">
        <v>782</v>
      </c>
      <c r="L292" s="136" t="s">
        <v>777</v>
      </c>
      <c r="M292" s="137">
        <v>23105</v>
      </c>
      <c r="N292" s="136" t="s">
        <v>542</v>
      </c>
      <c r="O292" s="136" t="s">
        <v>385</v>
      </c>
      <c r="P292" s="136" t="s">
        <v>440</v>
      </c>
      <c r="Q292" s="141" t="s">
        <v>623</v>
      </c>
      <c r="R292" s="139">
        <v>5</v>
      </c>
      <c r="S292" s="136"/>
      <c r="T292" s="158">
        <v>4890</v>
      </c>
    </row>
    <row r="293" spans="11:20" x14ac:dyDescent="0.25">
      <c r="K293" s="136" t="s">
        <v>783</v>
      </c>
      <c r="L293" s="136" t="s">
        <v>777</v>
      </c>
      <c r="M293" s="137">
        <v>23105</v>
      </c>
      <c r="N293" s="136" t="s">
        <v>542</v>
      </c>
      <c r="O293" s="136" t="s">
        <v>385</v>
      </c>
      <c r="P293" s="136" t="s">
        <v>440</v>
      </c>
      <c r="Q293" s="141" t="s">
        <v>784</v>
      </c>
      <c r="R293" s="139">
        <v>3</v>
      </c>
      <c r="S293" s="136"/>
      <c r="T293" s="158">
        <v>5020</v>
      </c>
    </row>
    <row r="294" spans="11:20" x14ac:dyDescent="0.25">
      <c r="K294" s="136" t="s">
        <v>788</v>
      </c>
      <c r="L294" s="136" t="s">
        <v>786</v>
      </c>
      <c r="M294" s="137">
        <v>23110</v>
      </c>
      <c r="N294" s="136" t="s">
        <v>539</v>
      </c>
      <c r="O294" s="136" t="s">
        <v>385</v>
      </c>
      <c r="P294" s="136" t="s">
        <v>435</v>
      </c>
      <c r="Q294" s="141" t="s">
        <v>479</v>
      </c>
      <c r="R294" s="139">
        <v>2</v>
      </c>
      <c r="S294" s="136"/>
      <c r="T294" s="158">
        <v>4070.0000000000005</v>
      </c>
    </row>
    <row r="295" spans="11:20" x14ac:dyDescent="0.25">
      <c r="K295" s="136" t="s">
        <v>789</v>
      </c>
      <c r="L295" s="136" t="s">
        <v>786</v>
      </c>
      <c r="M295" s="137">
        <v>23110</v>
      </c>
      <c r="N295" s="136" t="s">
        <v>539</v>
      </c>
      <c r="O295" s="136" t="s">
        <v>385</v>
      </c>
      <c r="P295" s="136" t="s">
        <v>435</v>
      </c>
      <c r="Q295" s="141" t="s">
        <v>637</v>
      </c>
      <c r="R295" s="139">
        <v>6</v>
      </c>
      <c r="S295" s="136"/>
      <c r="T295" s="158">
        <v>4090</v>
      </c>
    </row>
    <row r="296" spans="11:20" x14ac:dyDescent="0.25">
      <c r="K296" s="136" t="s">
        <v>790</v>
      </c>
      <c r="L296" s="136" t="s">
        <v>786</v>
      </c>
      <c r="M296" s="137">
        <v>23105</v>
      </c>
      <c r="N296" s="136" t="s">
        <v>542</v>
      </c>
      <c r="O296" s="136" t="s">
        <v>385</v>
      </c>
      <c r="P296" s="136" t="s">
        <v>435</v>
      </c>
      <c r="Q296" s="138">
        <v>7</v>
      </c>
      <c r="R296" s="139">
        <v>3</v>
      </c>
      <c r="S296" s="136"/>
      <c r="T296" s="158">
        <v>1490</v>
      </c>
    </row>
    <row r="297" spans="11:20" x14ac:dyDescent="0.25">
      <c r="K297" s="136" t="s">
        <v>791</v>
      </c>
      <c r="L297" s="136" t="s">
        <v>792</v>
      </c>
      <c r="M297" s="137">
        <v>23110</v>
      </c>
      <c r="N297" s="136" t="s">
        <v>539</v>
      </c>
      <c r="O297" s="136" t="s">
        <v>385</v>
      </c>
      <c r="P297" s="136" t="s">
        <v>408</v>
      </c>
      <c r="Q297" s="138">
        <v>4</v>
      </c>
      <c r="R297" s="139">
        <v>2</v>
      </c>
      <c r="S297" s="136"/>
      <c r="T297" s="158">
        <v>2260</v>
      </c>
    </row>
    <row r="298" spans="11:20" x14ac:dyDescent="0.25">
      <c r="K298" s="136" t="s">
        <v>793</v>
      </c>
      <c r="L298" s="136" t="s">
        <v>792</v>
      </c>
      <c r="M298" s="137">
        <v>23110</v>
      </c>
      <c r="N298" s="136" t="s">
        <v>539</v>
      </c>
      <c r="O298" s="136" t="s">
        <v>385</v>
      </c>
      <c r="P298" s="136" t="s">
        <v>408</v>
      </c>
      <c r="Q298" s="138">
        <v>3</v>
      </c>
      <c r="R298" s="139">
        <v>7</v>
      </c>
      <c r="S298" s="136"/>
      <c r="T298" s="158">
        <v>3020</v>
      </c>
    </row>
    <row r="299" spans="11:20" x14ac:dyDescent="0.25">
      <c r="K299" s="136" t="s">
        <v>794</v>
      </c>
      <c r="L299" s="136" t="s">
        <v>795</v>
      </c>
      <c r="M299" s="137">
        <v>23110</v>
      </c>
      <c r="N299" s="136" t="s">
        <v>539</v>
      </c>
      <c r="O299" s="136" t="s">
        <v>385</v>
      </c>
      <c r="P299" s="136" t="s">
        <v>408</v>
      </c>
      <c r="Q299" s="141" t="s">
        <v>720</v>
      </c>
      <c r="R299" s="139">
        <v>6</v>
      </c>
      <c r="S299" s="136"/>
      <c r="T299" s="158">
        <v>5350</v>
      </c>
    </row>
    <row r="300" spans="11:20" x14ac:dyDescent="0.25">
      <c r="K300" s="136" t="s">
        <v>797</v>
      </c>
      <c r="L300" s="136" t="s">
        <v>798</v>
      </c>
      <c r="M300" s="137">
        <v>23105</v>
      </c>
      <c r="N300" s="136" t="s">
        <v>542</v>
      </c>
      <c r="O300" s="136" t="s">
        <v>385</v>
      </c>
      <c r="P300" s="136" t="s">
        <v>386</v>
      </c>
      <c r="Q300" s="141" t="s">
        <v>799</v>
      </c>
      <c r="R300" s="139">
        <v>3</v>
      </c>
      <c r="S300" s="136"/>
      <c r="T300" s="158">
        <v>11440</v>
      </c>
    </row>
    <row r="301" spans="11:20" x14ac:dyDescent="0.25">
      <c r="K301" s="136" t="s">
        <v>800</v>
      </c>
      <c r="L301" s="136" t="s">
        <v>798</v>
      </c>
      <c r="M301" s="137">
        <v>23105</v>
      </c>
      <c r="N301" s="136" t="s">
        <v>542</v>
      </c>
      <c r="O301" s="136" t="s">
        <v>385</v>
      </c>
      <c r="P301" s="136" t="s">
        <v>386</v>
      </c>
      <c r="Q301" s="141" t="s">
        <v>801</v>
      </c>
      <c r="R301" s="139">
        <v>5</v>
      </c>
      <c r="S301" s="136"/>
      <c r="T301" s="158">
        <v>7730</v>
      </c>
    </row>
    <row r="302" spans="11:20" x14ac:dyDescent="0.25">
      <c r="K302" s="136" t="s">
        <v>802</v>
      </c>
      <c r="L302" s="136" t="s">
        <v>798</v>
      </c>
      <c r="M302" s="137">
        <v>23110</v>
      </c>
      <c r="N302" s="136" t="s">
        <v>539</v>
      </c>
      <c r="O302" s="136" t="s">
        <v>385</v>
      </c>
      <c r="P302" s="136" t="s">
        <v>386</v>
      </c>
      <c r="Q302" s="141" t="s">
        <v>803</v>
      </c>
      <c r="R302" s="139">
        <v>7</v>
      </c>
      <c r="S302" s="136"/>
      <c r="T302" s="158">
        <v>9740</v>
      </c>
    </row>
    <row r="303" spans="11:20" x14ac:dyDescent="0.25">
      <c r="K303" s="136" t="s">
        <v>804</v>
      </c>
      <c r="L303" s="136" t="s">
        <v>805</v>
      </c>
      <c r="M303" s="137">
        <v>23100</v>
      </c>
      <c r="N303" s="136" t="s">
        <v>543</v>
      </c>
      <c r="O303" s="136" t="s">
        <v>385</v>
      </c>
      <c r="P303" s="136" t="s">
        <v>440</v>
      </c>
      <c r="Q303" s="141" t="s">
        <v>806</v>
      </c>
      <c r="R303" s="139">
        <v>4</v>
      </c>
      <c r="S303" s="136"/>
      <c r="T303" s="158">
        <v>12060</v>
      </c>
    </row>
    <row r="304" spans="11:20" x14ac:dyDescent="0.25">
      <c r="K304" s="136" t="s">
        <v>807</v>
      </c>
      <c r="L304" s="136" t="s">
        <v>805</v>
      </c>
      <c r="M304" s="137">
        <v>23110</v>
      </c>
      <c r="N304" s="136" t="s">
        <v>539</v>
      </c>
      <c r="O304" s="136" t="s">
        <v>385</v>
      </c>
      <c r="P304" s="136" t="s">
        <v>440</v>
      </c>
      <c r="Q304" s="141" t="s">
        <v>522</v>
      </c>
      <c r="R304" s="139">
        <v>6</v>
      </c>
      <c r="S304" s="136"/>
      <c r="T304" s="158">
        <v>3930</v>
      </c>
    </row>
    <row r="305" spans="11:20" x14ac:dyDescent="0.25">
      <c r="K305" s="136" t="s">
        <v>809</v>
      </c>
      <c r="L305" s="136" t="s">
        <v>810</v>
      </c>
      <c r="M305" s="137">
        <v>23105</v>
      </c>
      <c r="N305" s="136" t="s">
        <v>542</v>
      </c>
      <c r="O305" s="136" t="s">
        <v>385</v>
      </c>
      <c r="P305" s="136" t="s">
        <v>408</v>
      </c>
      <c r="Q305" s="141" t="s">
        <v>720</v>
      </c>
      <c r="R305" s="139">
        <v>5</v>
      </c>
      <c r="S305" s="136"/>
      <c r="T305" s="158">
        <v>7000</v>
      </c>
    </row>
    <row r="306" spans="11:20" x14ac:dyDescent="0.25">
      <c r="K306" s="136" t="s">
        <v>811</v>
      </c>
      <c r="L306" s="136" t="s">
        <v>810</v>
      </c>
      <c r="M306" s="137">
        <v>23110</v>
      </c>
      <c r="N306" s="136" t="s">
        <v>539</v>
      </c>
      <c r="O306" s="136" t="s">
        <v>385</v>
      </c>
      <c r="P306" s="136" t="s">
        <v>408</v>
      </c>
      <c r="Q306" s="138">
        <v>9</v>
      </c>
      <c r="R306" s="139">
        <v>6</v>
      </c>
      <c r="S306" s="136"/>
      <c r="T306" s="158">
        <v>3270</v>
      </c>
    </row>
    <row r="307" spans="11:20" x14ac:dyDescent="0.25">
      <c r="K307" s="136" t="s">
        <v>812</v>
      </c>
      <c r="L307" s="136" t="s">
        <v>810</v>
      </c>
      <c r="M307" s="137">
        <v>23110</v>
      </c>
      <c r="N307" s="136" t="s">
        <v>539</v>
      </c>
      <c r="O307" s="136" t="s">
        <v>385</v>
      </c>
      <c r="P307" s="136" t="s">
        <v>408</v>
      </c>
      <c r="Q307" s="138">
        <v>6</v>
      </c>
      <c r="R307" s="139">
        <v>7</v>
      </c>
      <c r="S307" s="136"/>
      <c r="T307" s="158">
        <v>3540</v>
      </c>
    </row>
    <row r="308" spans="11:20" x14ac:dyDescent="0.25">
      <c r="K308" s="136" t="s">
        <v>813</v>
      </c>
      <c r="L308" s="136" t="s">
        <v>810</v>
      </c>
      <c r="M308" s="137">
        <v>23105</v>
      </c>
      <c r="N308" s="136" t="s">
        <v>542</v>
      </c>
      <c r="O308" s="136" t="s">
        <v>385</v>
      </c>
      <c r="P308" s="136" t="s">
        <v>408</v>
      </c>
      <c r="Q308" s="141" t="s">
        <v>504</v>
      </c>
      <c r="R308" s="139">
        <v>3</v>
      </c>
      <c r="S308" s="136"/>
      <c r="T308" s="158">
        <v>4510</v>
      </c>
    </row>
    <row r="309" spans="11:20" x14ac:dyDescent="0.25">
      <c r="K309" s="136" t="s">
        <v>814</v>
      </c>
      <c r="L309" s="136" t="s">
        <v>810</v>
      </c>
      <c r="M309" s="137">
        <v>23110</v>
      </c>
      <c r="N309" s="136" t="s">
        <v>539</v>
      </c>
      <c r="O309" s="136" t="s">
        <v>385</v>
      </c>
      <c r="P309" s="136" t="s">
        <v>408</v>
      </c>
      <c r="Q309" s="141" t="s">
        <v>815</v>
      </c>
      <c r="R309" s="139">
        <v>2</v>
      </c>
      <c r="S309" s="136"/>
      <c r="T309" s="158">
        <v>4050</v>
      </c>
    </row>
    <row r="310" spans="11:20" x14ac:dyDescent="0.25">
      <c r="K310" s="136" t="s">
        <v>820</v>
      </c>
      <c r="L310" s="136" t="s">
        <v>819</v>
      </c>
      <c r="M310" s="137">
        <v>23110</v>
      </c>
      <c r="N310" s="136" t="s">
        <v>539</v>
      </c>
      <c r="O310" s="136" t="s">
        <v>385</v>
      </c>
      <c r="P310" s="136" t="s">
        <v>435</v>
      </c>
      <c r="Q310" s="141" t="s">
        <v>436</v>
      </c>
      <c r="R310" s="139">
        <v>6</v>
      </c>
      <c r="S310" s="136"/>
      <c r="T310" s="158">
        <v>8109.9999999999991</v>
      </c>
    </row>
    <row r="311" spans="11:20" x14ac:dyDescent="0.25">
      <c r="K311" s="136" t="s">
        <v>821</v>
      </c>
      <c r="L311" s="136" t="s">
        <v>819</v>
      </c>
      <c r="M311" s="137">
        <v>23110</v>
      </c>
      <c r="N311" s="136" t="s">
        <v>539</v>
      </c>
      <c r="O311" s="136" t="s">
        <v>385</v>
      </c>
      <c r="P311" s="136" t="s">
        <v>435</v>
      </c>
      <c r="Q311" s="141" t="s">
        <v>438</v>
      </c>
      <c r="R311" s="139">
        <v>7</v>
      </c>
      <c r="S311" s="136"/>
      <c r="T311" s="158">
        <v>5000</v>
      </c>
    </row>
    <row r="312" spans="11:20" x14ac:dyDescent="0.25">
      <c r="K312" s="136" t="s">
        <v>822</v>
      </c>
      <c r="L312" s="136" t="s">
        <v>823</v>
      </c>
      <c r="M312" s="137">
        <v>23110</v>
      </c>
      <c r="N312" s="136" t="s">
        <v>539</v>
      </c>
      <c r="O312" s="136" t="s">
        <v>385</v>
      </c>
      <c r="P312" s="136" t="s">
        <v>416</v>
      </c>
      <c r="Q312" s="141" t="s">
        <v>459</v>
      </c>
      <c r="R312" s="139">
        <v>7</v>
      </c>
      <c r="S312" s="136"/>
      <c r="T312" s="158">
        <v>3920</v>
      </c>
    </row>
    <row r="313" spans="11:20" x14ac:dyDescent="0.25">
      <c r="K313" s="136" t="s">
        <v>824</v>
      </c>
      <c r="L313" s="136" t="s">
        <v>823</v>
      </c>
      <c r="M313" s="137">
        <v>23105</v>
      </c>
      <c r="N313" s="136" t="s">
        <v>542</v>
      </c>
      <c r="O313" s="136" t="s">
        <v>385</v>
      </c>
      <c r="P313" s="136" t="s">
        <v>416</v>
      </c>
      <c r="Q313" s="141" t="s">
        <v>414</v>
      </c>
      <c r="R313" s="139">
        <v>3</v>
      </c>
      <c r="S313" s="136"/>
      <c r="T313" s="158">
        <v>7010</v>
      </c>
    </row>
    <row r="314" spans="11:20" x14ac:dyDescent="0.25">
      <c r="K314" s="136" t="s">
        <v>825</v>
      </c>
      <c r="L314" s="136" t="s">
        <v>823</v>
      </c>
      <c r="M314" s="137">
        <v>23105</v>
      </c>
      <c r="N314" s="136" t="s">
        <v>542</v>
      </c>
      <c r="O314" s="136" t="s">
        <v>385</v>
      </c>
      <c r="P314" s="136" t="s">
        <v>416</v>
      </c>
      <c r="Q314" s="141" t="s">
        <v>527</v>
      </c>
      <c r="R314" s="139">
        <v>5</v>
      </c>
      <c r="S314" s="136"/>
      <c r="T314" s="158">
        <v>5720</v>
      </c>
    </row>
    <row r="315" spans="11:20" x14ac:dyDescent="0.25">
      <c r="K315" s="136" t="s">
        <v>826</v>
      </c>
      <c r="L315" s="136" t="s">
        <v>823</v>
      </c>
      <c r="M315" s="137">
        <v>23110</v>
      </c>
      <c r="N315" s="136" t="s">
        <v>539</v>
      </c>
      <c r="O315" s="136" t="s">
        <v>385</v>
      </c>
      <c r="P315" s="136" t="s">
        <v>416</v>
      </c>
      <c r="Q315" s="141" t="s">
        <v>801</v>
      </c>
      <c r="R315" s="139">
        <v>2</v>
      </c>
      <c r="S315" s="136"/>
      <c r="T315" s="158">
        <v>5540</v>
      </c>
    </row>
    <row r="316" spans="11:20" x14ac:dyDescent="0.25">
      <c r="K316" s="136" t="s">
        <v>827</v>
      </c>
      <c r="L316" s="136" t="s">
        <v>823</v>
      </c>
      <c r="M316" s="137">
        <v>23100</v>
      </c>
      <c r="N316" s="136" t="s">
        <v>543</v>
      </c>
      <c r="O316" s="136" t="s">
        <v>385</v>
      </c>
      <c r="P316" s="136" t="s">
        <v>416</v>
      </c>
      <c r="Q316" s="141" t="s">
        <v>770</v>
      </c>
      <c r="R316" s="139">
        <v>4</v>
      </c>
      <c r="S316" s="136"/>
      <c r="T316" s="158">
        <v>5600</v>
      </c>
    </row>
    <row r="317" spans="11:20" x14ac:dyDescent="0.25">
      <c r="K317" s="136" t="s">
        <v>828</v>
      </c>
      <c r="L317" s="136" t="s">
        <v>829</v>
      </c>
      <c r="M317" s="137">
        <v>23110</v>
      </c>
      <c r="N317" s="136" t="s">
        <v>539</v>
      </c>
      <c r="O317" s="136" t="s">
        <v>385</v>
      </c>
      <c r="P317" s="136" t="s">
        <v>408</v>
      </c>
      <c r="Q317" s="138">
        <v>6</v>
      </c>
      <c r="R317" s="139">
        <v>6</v>
      </c>
      <c r="S317" s="136"/>
      <c r="T317" s="158">
        <v>2920</v>
      </c>
    </row>
    <row r="318" spans="11:20" x14ac:dyDescent="0.25">
      <c r="K318" s="136" t="s">
        <v>830</v>
      </c>
      <c r="L318" s="136" t="s">
        <v>829</v>
      </c>
      <c r="M318" s="137">
        <v>23105</v>
      </c>
      <c r="N318" s="136" t="s">
        <v>542</v>
      </c>
      <c r="O318" s="136" t="s">
        <v>385</v>
      </c>
      <c r="P318" s="136" t="s">
        <v>408</v>
      </c>
      <c r="Q318" s="138">
        <v>7</v>
      </c>
      <c r="R318" s="139">
        <v>5</v>
      </c>
      <c r="S318" s="136"/>
      <c r="T318" s="158">
        <v>2029.9999999999998</v>
      </c>
    </row>
    <row r="319" spans="11:20" x14ac:dyDescent="0.25">
      <c r="K319" s="136" t="s">
        <v>831</v>
      </c>
      <c r="L319" s="136" t="s">
        <v>829</v>
      </c>
      <c r="M319" s="137">
        <v>23105</v>
      </c>
      <c r="N319" s="136" t="s">
        <v>542</v>
      </c>
      <c r="O319" s="136" t="s">
        <v>385</v>
      </c>
      <c r="P319" s="136" t="s">
        <v>408</v>
      </c>
      <c r="Q319" s="138">
        <v>10</v>
      </c>
      <c r="R319" s="139">
        <v>3</v>
      </c>
      <c r="S319" s="136"/>
      <c r="T319" s="158">
        <v>2460</v>
      </c>
    </row>
    <row r="320" spans="11:20" x14ac:dyDescent="0.25">
      <c r="K320" s="136" t="s">
        <v>832</v>
      </c>
      <c r="L320" s="136" t="s">
        <v>829</v>
      </c>
      <c r="M320" s="137">
        <v>23110</v>
      </c>
      <c r="N320" s="136" t="s">
        <v>539</v>
      </c>
      <c r="O320" s="136" t="s">
        <v>385</v>
      </c>
      <c r="P320" s="136" t="s">
        <v>408</v>
      </c>
      <c r="Q320" s="138">
        <v>9</v>
      </c>
      <c r="R320" s="139">
        <v>7</v>
      </c>
      <c r="S320" s="136"/>
      <c r="T320" s="158">
        <v>2550</v>
      </c>
    </row>
    <row r="321" spans="11:20" x14ac:dyDescent="0.25">
      <c r="K321" s="136" t="s">
        <v>836</v>
      </c>
      <c r="L321" s="136" t="s">
        <v>834</v>
      </c>
      <c r="M321" s="137">
        <v>23110</v>
      </c>
      <c r="N321" s="136" t="s">
        <v>539</v>
      </c>
      <c r="O321" s="136" t="s">
        <v>385</v>
      </c>
      <c r="P321" s="136" t="s">
        <v>440</v>
      </c>
      <c r="Q321" s="141" t="s">
        <v>647</v>
      </c>
      <c r="R321" s="139">
        <v>6</v>
      </c>
      <c r="S321" s="136"/>
      <c r="T321" s="158">
        <v>6960</v>
      </c>
    </row>
    <row r="322" spans="11:20" x14ac:dyDescent="0.25">
      <c r="K322" s="136" t="s">
        <v>837</v>
      </c>
      <c r="L322" s="136" t="s">
        <v>834</v>
      </c>
      <c r="M322" s="137">
        <v>23110</v>
      </c>
      <c r="N322" s="136" t="s">
        <v>539</v>
      </c>
      <c r="O322" s="136" t="s">
        <v>385</v>
      </c>
      <c r="P322" s="136" t="s">
        <v>440</v>
      </c>
      <c r="Q322" s="141" t="s">
        <v>623</v>
      </c>
      <c r="R322" s="139">
        <v>7</v>
      </c>
      <c r="S322" s="136"/>
      <c r="T322" s="158">
        <v>5890</v>
      </c>
    </row>
    <row r="323" spans="11:20" x14ac:dyDescent="0.25">
      <c r="K323" s="136" t="s">
        <v>838</v>
      </c>
      <c r="L323" s="136" t="s">
        <v>834</v>
      </c>
      <c r="M323" s="137">
        <v>23105</v>
      </c>
      <c r="N323" s="136" t="s">
        <v>542</v>
      </c>
      <c r="O323" s="136" t="s">
        <v>385</v>
      </c>
      <c r="P323" s="136" t="s">
        <v>440</v>
      </c>
      <c r="Q323" s="141" t="s">
        <v>781</v>
      </c>
      <c r="R323" s="139">
        <v>5</v>
      </c>
      <c r="S323" s="136"/>
      <c r="T323" s="158">
        <v>6040</v>
      </c>
    </row>
    <row r="324" spans="11:20" x14ac:dyDescent="0.25">
      <c r="K324" s="136" t="s">
        <v>839</v>
      </c>
      <c r="L324" s="136" t="s">
        <v>840</v>
      </c>
      <c r="M324" s="137">
        <v>23105</v>
      </c>
      <c r="N324" s="136" t="s">
        <v>542</v>
      </c>
      <c r="O324" s="136" t="s">
        <v>385</v>
      </c>
      <c r="P324" s="136" t="s">
        <v>408</v>
      </c>
      <c r="Q324" s="144">
        <v>40307</v>
      </c>
      <c r="R324" s="139">
        <v>3</v>
      </c>
      <c r="S324" s="136"/>
      <c r="T324" s="158">
        <v>7820</v>
      </c>
    </row>
    <row r="325" spans="11:20" x14ac:dyDescent="0.25">
      <c r="K325" s="136" t="s">
        <v>841</v>
      </c>
      <c r="L325" s="136" t="s">
        <v>840</v>
      </c>
      <c r="M325" s="137">
        <v>23110</v>
      </c>
      <c r="N325" s="136" t="s">
        <v>539</v>
      </c>
      <c r="O325" s="136" t="s">
        <v>385</v>
      </c>
      <c r="P325" s="136" t="s">
        <v>408</v>
      </c>
      <c r="Q325" s="138">
        <v>6</v>
      </c>
      <c r="R325" s="139">
        <v>6</v>
      </c>
      <c r="S325" s="136"/>
      <c r="T325" s="158">
        <v>3020</v>
      </c>
    </row>
    <row r="326" spans="11:20" x14ac:dyDescent="0.25">
      <c r="K326" s="136" t="s">
        <v>842</v>
      </c>
      <c r="L326" s="136" t="s">
        <v>843</v>
      </c>
      <c r="M326" s="137">
        <v>23110</v>
      </c>
      <c r="N326" s="136" t="s">
        <v>539</v>
      </c>
      <c r="O326" s="136" t="s">
        <v>385</v>
      </c>
      <c r="P326" s="136" t="s">
        <v>440</v>
      </c>
      <c r="Q326" s="138">
        <v>6</v>
      </c>
      <c r="R326" s="139">
        <v>7</v>
      </c>
      <c r="S326" s="136"/>
      <c r="T326" s="158">
        <v>2930</v>
      </c>
    </row>
    <row r="327" spans="11:20" x14ac:dyDescent="0.25">
      <c r="K327" s="136" t="s">
        <v>844</v>
      </c>
      <c r="L327" s="136" t="s">
        <v>843</v>
      </c>
      <c r="M327" s="137">
        <v>23110</v>
      </c>
      <c r="N327" s="136" t="s">
        <v>539</v>
      </c>
      <c r="O327" s="136" t="s">
        <v>385</v>
      </c>
      <c r="P327" s="136" t="s">
        <v>440</v>
      </c>
      <c r="Q327" s="141" t="s">
        <v>522</v>
      </c>
      <c r="R327" s="139">
        <v>2</v>
      </c>
      <c r="S327" s="136"/>
      <c r="T327" s="158">
        <v>3970</v>
      </c>
    </row>
    <row r="328" spans="11:20" x14ac:dyDescent="0.25">
      <c r="K328" s="136" t="s">
        <v>845</v>
      </c>
      <c r="L328" s="136" t="s">
        <v>843</v>
      </c>
      <c r="M328" s="137">
        <v>23100</v>
      </c>
      <c r="N328" s="136" t="s">
        <v>543</v>
      </c>
      <c r="O328" s="136" t="s">
        <v>385</v>
      </c>
      <c r="P328" s="136" t="s">
        <v>440</v>
      </c>
      <c r="Q328" s="138">
        <v>10</v>
      </c>
      <c r="R328" s="139">
        <v>4</v>
      </c>
      <c r="S328" s="136"/>
      <c r="T328" s="158">
        <v>2180</v>
      </c>
    </row>
    <row r="329" spans="11:20" x14ac:dyDescent="0.25">
      <c r="K329" s="136" t="s">
        <v>848</v>
      </c>
      <c r="L329" s="136" t="s">
        <v>847</v>
      </c>
      <c r="M329" s="137">
        <v>23110</v>
      </c>
      <c r="N329" s="136" t="s">
        <v>539</v>
      </c>
      <c r="O329" s="136" t="s">
        <v>385</v>
      </c>
      <c r="P329" s="136" t="s">
        <v>435</v>
      </c>
      <c r="Q329" s="141" t="s">
        <v>500</v>
      </c>
      <c r="R329" s="139">
        <v>6</v>
      </c>
      <c r="S329" s="136"/>
      <c r="T329" s="158">
        <v>6010</v>
      </c>
    </row>
    <row r="330" spans="11:20" x14ac:dyDescent="0.25">
      <c r="K330" s="136" t="s">
        <v>849</v>
      </c>
      <c r="L330" s="136" t="s">
        <v>847</v>
      </c>
      <c r="M330" s="137">
        <v>23105</v>
      </c>
      <c r="N330" s="136" t="s">
        <v>542</v>
      </c>
      <c r="O330" s="136" t="s">
        <v>385</v>
      </c>
      <c r="P330" s="136" t="s">
        <v>435</v>
      </c>
      <c r="Q330" s="141" t="s">
        <v>437</v>
      </c>
      <c r="R330" s="139">
        <v>5</v>
      </c>
      <c r="S330" s="136"/>
      <c r="T330" s="158">
        <v>4900</v>
      </c>
    </row>
    <row r="331" spans="11:20" x14ac:dyDescent="0.25">
      <c r="K331" s="136" t="s">
        <v>856</v>
      </c>
      <c r="L331" s="136" t="s">
        <v>853</v>
      </c>
      <c r="M331" s="137">
        <v>23105</v>
      </c>
      <c r="N331" s="136" t="s">
        <v>542</v>
      </c>
      <c r="O331" s="136" t="s">
        <v>385</v>
      </c>
      <c r="P331" s="136" t="s">
        <v>396</v>
      </c>
      <c r="Q331" s="141" t="s">
        <v>450</v>
      </c>
      <c r="R331" s="139">
        <v>3</v>
      </c>
      <c r="S331" s="136"/>
      <c r="T331" s="158">
        <v>8850</v>
      </c>
    </row>
    <row r="332" spans="11:20" x14ac:dyDescent="0.25">
      <c r="K332" s="136" t="s">
        <v>857</v>
      </c>
      <c r="L332" s="136" t="s">
        <v>853</v>
      </c>
      <c r="M332" s="137">
        <v>23100</v>
      </c>
      <c r="N332" s="136" t="s">
        <v>543</v>
      </c>
      <c r="O332" s="136" t="s">
        <v>385</v>
      </c>
      <c r="P332" s="136" t="s">
        <v>396</v>
      </c>
      <c r="Q332" s="141" t="s">
        <v>858</v>
      </c>
      <c r="R332" s="139">
        <v>4</v>
      </c>
      <c r="S332" s="136"/>
      <c r="T332" s="158">
        <v>6830</v>
      </c>
    </row>
    <row r="333" spans="11:20" x14ac:dyDescent="0.25">
      <c r="K333" s="136" t="s">
        <v>859</v>
      </c>
      <c r="L333" s="136" t="s">
        <v>860</v>
      </c>
      <c r="M333" s="137">
        <v>23105</v>
      </c>
      <c r="N333" s="136" t="s">
        <v>542</v>
      </c>
      <c r="O333" s="136" t="s">
        <v>385</v>
      </c>
      <c r="P333" s="136" t="s">
        <v>440</v>
      </c>
      <c r="Q333" s="138">
        <v>8</v>
      </c>
      <c r="R333" s="139">
        <v>5</v>
      </c>
      <c r="S333" s="136"/>
      <c r="T333" s="158">
        <v>3010</v>
      </c>
    </row>
    <row r="334" spans="11:20" x14ac:dyDescent="0.25">
      <c r="K334" s="136" t="s">
        <v>861</v>
      </c>
      <c r="L334" s="136" t="s">
        <v>860</v>
      </c>
      <c r="M334" s="137">
        <v>23110</v>
      </c>
      <c r="N334" s="136" t="s">
        <v>539</v>
      </c>
      <c r="O334" s="136" t="s">
        <v>385</v>
      </c>
      <c r="P334" s="136" t="s">
        <v>440</v>
      </c>
      <c r="Q334" s="138">
        <v>9</v>
      </c>
      <c r="R334" s="139">
        <v>6</v>
      </c>
      <c r="S334" s="136"/>
      <c r="T334" s="158">
        <v>3010</v>
      </c>
    </row>
    <row r="335" spans="11:20" x14ac:dyDescent="0.25">
      <c r="K335" s="136" t="s">
        <v>864</v>
      </c>
      <c r="L335" s="136" t="s">
        <v>863</v>
      </c>
      <c r="M335" s="137">
        <v>23110</v>
      </c>
      <c r="N335" s="136" t="s">
        <v>539</v>
      </c>
      <c r="O335" s="136" t="s">
        <v>385</v>
      </c>
      <c r="P335" s="136" t="s">
        <v>396</v>
      </c>
      <c r="Q335" s="141" t="s">
        <v>474</v>
      </c>
      <c r="R335" s="139">
        <v>6</v>
      </c>
      <c r="S335" s="136"/>
      <c r="T335" s="158">
        <v>7060</v>
      </c>
    </row>
    <row r="336" spans="11:20" x14ac:dyDescent="0.25">
      <c r="K336" s="136" t="s">
        <v>865</v>
      </c>
      <c r="L336" s="136" t="s">
        <v>863</v>
      </c>
      <c r="M336" s="137">
        <v>23105</v>
      </c>
      <c r="N336" s="136" t="s">
        <v>542</v>
      </c>
      <c r="O336" s="136" t="s">
        <v>385</v>
      </c>
      <c r="P336" s="136" t="s">
        <v>396</v>
      </c>
      <c r="Q336" s="141" t="s">
        <v>866</v>
      </c>
      <c r="R336" s="139">
        <v>5</v>
      </c>
      <c r="S336" s="136"/>
      <c r="T336" s="158">
        <v>6520</v>
      </c>
    </row>
    <row r="337" spans="11:20" x14ac:dyDescent="0.25">
      <c r="K337" s="136" t="s">
        <v>867</v>
      </c>
      <c r="L337" s="136" t="s">
        <v>863</v>
      </c>
      <c r="M337" s="137">
        <v>23105</v>
      </c>
      <c r="N337" s="136" t="s">
        <v>542</v>
      </c>
      <c r="O337" s="136" t="s">
        <v>385</v>
      </c>
      <c r="P337" s="136" t="s">
        <v>396</v>
      </c>
      <c r="Q337" s="141" t="s">
        <v>485</v>
      </c>
      <c r="R337" s="139">
        <v>3</v>
      </c>
      <c r="S337" s="136"/>
      <c r="T337" s="158">
        <v>6530</v>
      </c>
    </row>
    <row r="338" spans="11:20" x14ac:dyDescent="0.25">
      <c r="K338" s="136" t="s">
        <v>868</v>
      </c>
      <c r="L338" s="136" t="s">
        <v>863</v>
      </c>
      <c r="M338" s="137">
        <v>23110</v>
      </c>
      <c r="N338" s="136" t="s">
        <v>539</v>
      </c>
      <c r="O338" s="136" t="s">
        <v>385</v>
      </c>
      <c r="P338" s="136" t="s">
        <v>396</v>
      </c>
      <c r="Q338" s="143">
        <v>5</v>
      </c>
      <c r="R338" s="139">
        <v>7</v>
      </c>
      <c r="S338" s="136"/>
      <c r="T338" s="158">
        <v>4560</v>
      </c>
    </row>
    <row r="339" spans="11:20" x14ac:dyDescent="0.25">
      <c r="K339" s="136" t="s">
        <v>869</v>
      </c>
      <c r="L339" s="136" t="s">
        <v>870</v>
      </c>
      <c r="M339" s="137">
        <v>23100</v>
      </c>
      <c r="N339" s="136" t="s">
        <v>543</v>
      </c>
      <c r="O339" s="136" t="s">
        <v>385</v>
      </c>
      <c r="P339" s="136" t="s">
        <v>396</v>
      </c>
      <c r="Q339" s="141" t="s">
        <v>871</v>
      </c>
      <c r="R339" s="139">
        <v>4</v>
      </c>
      <c r="S339" s="136"/>
      <c r="T339" s="158">
        <v>7010</v>
      </c>
    </row>
    <row r="340" spans="11:20" x14ac:dyDescent="0.25">
      <c r="K340" s="136" t="s">
        <v>872</v>
      </c>
      <c r="L340" s="136" t="s">
        <v>870</v>
      </c>
      <c r="M340" s="137">
        <v>23110</v>
      </c>
      <c r="N340" s="136" t="s">
        <v>539</v>
      </c>
      <c r="O340" s="136" t="s">
        <v>385</v>
      </c>
      <c r="P340" s="136" t="s">
        <v>396</v>
      </c>
      <c r="Q340" s="141" t="s">
        <v>873</v>
      </c>
      <c r="R340" s="139">
        <v>2</v>
      </c>
      <c r="S340" s="136"/>
      <c r="T340" s="158">
        <v>7080</v>
      </c>
    </row>
    <row r="341" spans="11:20" x14ac:dyDescent="0.25">
      <c r="K341" s="136" t="s">
        <v>874</v>
      </c>
      <c r="L341" s="136" t="s">
        <v>870</v>
      </c>
      <c r="M341" s="137">
        <v>23110</v>
      </c>
      <c r="N341" s="136" t="s">
        <v>539</v>
      </c>
      <c r="O341" s="136" t="s">
        <v>385</v>
      </c>
      <c r="P341" s="136" t="s">
        <v>396</v>
      </c>
      <c r="Q341" s="143">
        <v>2</v>
      </c>
      <c r="R341" s="139">
        <v>7</v>
      </c>
      <c r="S341" s="136"/>
      <c r="T341" s="158">
        <v>2400</v>
      </c>
    </row>
    <row r="342" spans="11:20" x14ac:dyDescent="0.25">
      <c r="K342" s="136" t="s">
        <v>875</v>
      </c>
      <c r="L342" s="136" t="s">
        <v>876</v>
      </c>
      <c r="M342" s="137">
        <v>23110</v>
      </c>
      <c r="N342" s="136" t="s">
        <v>539</v>
      </c>
      <c r="O342" s="136" t="s">
        <v>385</v>
      </c>
      <c r="P342" s="136" t="s">
        <v>440</v>
      </c>
      <c r="Q342" s="138">
        <v>8</v>
      </c>
      <c r="R342" s="139">
        <v>6</v>
      </c>
      <c r="S342" s="136"/>
      <c r="T342" s="158">
        <v>3310</v>
      </c>
    </row>
    <row r="343" spans="11:20" x14ac:dyDescent="0.25">
      <c r="K343" s="136" t="s">
        <v>877</v>
      </c>
      <c r="L343" s="136" t="s">
        <v>876</v>
      </c>
      <c r="M343" s="137">
        <v>23110</v>
      </c>
      <c r="N343" s="136" t="s">
        <v>539</v>
      </c>
      <c r="O343" s="136" t="s">
        <v>385</v>
      </c>
      <c r="P343" s="136" t="s">
        <v>440</v>
      </c>
      <c r="Q343" s="138">
        <v>10</v>
      </c>
      <c r="R343" s="139">
        <v>7</v>
      </c>
      <c r="S343" s="136"/>
      <c r="T343" s="158">
        <v>2340</v>
      </c>
    </row>
    <row r="344" spans="11:20" x14ac:dyDescent="0.25">
      <c r="K344" s="136" t="s">
        <v>878</v>
      </c>
      <c r="L344" s="136" t="s">
        <v>879</v>
      </c>
      <c r="M344" s="137">
        <v>23105</v>
      </c>
      <c r="N344" s="136" t="s">
        <v>542</v>
      </c>
      <c r="O344" s="136" t="s">
        <v>385</v>
      </c>
      <c r="P344" s="136" t="s">
        <v>408</v>
      </c>
      <c r="Q344" s="141" t="s">
        <v>880</v>
      </c>
      <c r="R344" s="139">
        <v>5</v>
      </c>
      <c r="S344" s="136"/>
      <c r="T344" s="158">
        <v>9940</v>
      </c>
    </row>
    <row r="345" spans="11:20" x14ac:dyDescent="0.25">
      <c r="K345" s="136" t="s">
        <v>881</v>
      </c>
      <c r="L345" s="136" t="s">
        <v>879</v>
      </c>
      <c r="M345" s="137">
        <v>23110</v>
      </c>
      <c r="N345" s="136" t="s">
        <v>539</v>
      </c>
      <c r="O345" s="136" t="s">
        <v>385</v>
      </c>
      <c r="P345" s="136" t="s">
        <v>408</v>
      </c>
      <c r="Q345" s="141" t="s">
        <v>882</v>
      </c>
      <c r="R345" s="139">
        <v>2</v>
      </c>
      <c r="S345" s="136"/>
      <c r="T345" s="158">
        <v>5060</v>
      </c>
    </row>
    <row r="346" spans="11:20" x14ac:dyDescent="0.25">
      <c r="K346" s="136" t="s">
        <v>883</v>
      </c>
      <c r="L346" s="136" t="s">
        <v>879</v>
      </c>
      <c r="M346" s="137">
        <v>23110</v>
      </c>
      <c r="N346" s="136" t="s">
        <v>539</v>
      </c>
      <c r="O346" s="136" t="s">
        <v>385</v>
      </c>
      <c r="P346" s="136" t="s">
        <v>408</v>
      </c>
      <c r="Q346" s="141" t="s">
        <v>512</v>
      </c>
      <c r="R346" s="139">
        <v>7</v>
      </c>
      <c r="S346" s="136"/>
      <c r="T346" s="158">
        <v>9880</v>
      </c>
    </row>
    <row r="347" spans="11:20" x14ac:dyDescent="0.25">
      <c r="K347" s="136" t="s">
        <v>887</v>
      </c>
      <c r="L347" s="136" t="s">
        <v>885</v>
      </c>
      <c r="M347" s="137">
        <v>23105</v>
      </c>
      <c r="N347" s="136" t="s">
        <v>542</v>
      </c>
      <c r="O347" s="136" t="s">
        <v>385</v>
      </c>
      <c r="P347" s="136" t="s">
        <v>396</v>
      </c>
      <c r="Q347" s="141" t="s">
        <v>470</v>
      </c>
      <c r="R347" s="139">
        <v>3</v>
      </c>
      <c r="S347" s="136"/>
      <c r="T347" s="158">
        <v>9050</v>
      </c>
    </row>
    <row r="348" spans="11:20" x14ac:dyDescent="0.25">
      <c r="K348" s="136" t="s">
        <v>888</v>
      </c>
      <c r="L348" s="136" t="s">
        <v>885</v>
      </c>
      <c r="M348" s="137">
        <v>23110</v>
      </c>
      <c r="N348" s="136" t="s">
        <v>539</v>
      </c>
      <c r="O348" s="136" t="s">
        <v>385</v>
      </c>
      <c r="P348" s="136" t="s">
        <v>396</v>
      </c>
      <c r="Q348" s="141" t="s">
        <v>489</v>
      </c>
      <c r="R348" s="139">
        <v>6</v>
      </c>
      <c r="S348" s="136"/>
      <c r="T348" s="158">
        <v>9040</v>
      </c>
    </row>
    <row r="349" spans="11:20" x14ac:dyDescent="0.25">
      <c r="K349" s="136" t="s">
        <v>889</v>
      </c>
      <c r="L349" s="136" t="s">
        <v>885</v>
      </c>
      <c r="M349" s="137">
        <v>23100</v>
      </c>
      <c r="N349" s="136" t="s">
        <v>543</v>
      </c>
      <c r="O349" s="136" t="s">
        <v>385</v>
      </c>
      <c r="P349" s="136" t="s">
        <v>396</v>
      </c>
      <c r="Q349" s="141" t="s">
        <v>890</v>
      </c>
      <c r="R349" s="139">
        <v>4</v>
      </c>
      <c r="S349" s="136"/>
      <c r="T349" s="158">
        <v>5920</v>
      </c>
    </row>
    <row r="350" spans="11:20" x14ac:dyDescent="0.25">
      <c r="K350" s="136" t="s">
        <v>891</v>
      </c>
      <c r="L350" s="136" t="s">
        <v>892</v>
      </c>
      <c r="M350" s="137">
        <v>23105</v>
      </c>
      <c r="N350" s="136" t="s">
        <v>542</v>
      </c>
      <c r="O350" s="136" t="s">
        <v>385</v>
      </c>
      <c r="P350" s="136" t="s">
        <v>435</v>
      </c>
      <c r="Q350" s="141" t="s">
        <v>414</v>
      </c>
      <c r="R350" s="139">
        <v>5</v>
      </c>
      <c r="S350" s="136"/>
      <c r="T350" s="158">
        <v>6420</v>
      </c>
    </row>
    <row r="351" spans="11:20" x14ac:dyDescent="0.25">
      <c r="K351" s="136" t="s">
        <v>894</v>
      </c>
      <c r="L351" s="136" t="s">
        <v>892</v>
      </c>
      <c r="M351" s="137">
        <v>23100</v>
      </c>
      <c r="N351" s="136" t="s">
        <v>543</v>
      </c>
      <c r="O351" s="136" t="s">
        <v>385</v>
      </c>
      <c r="P351" s="136" t="s">
        <v>435</v>
      </c>
      <c r="Q351" s="141" t="s">
        <v>895</v>
      </c>
      <c r="R351" s="139">
        <v>4</v>
      </c>
      <c r="S351" s="136"/>
      <c r="T351" s="158">
        <v>5900</v>
      </c>
    </row>
    <row r="352" spans="11:20" x14ac:dyDescent="0.25">
      <c r="K352" s="136" t="s">
        <v>896</v>
      </c>
      <c r="L352" s="136" t="s">
        <v>892</v>
      </c>
      <c r="M352" s="137">
        <v>23110</v>
      </c>
      <c r="N352" s="136" t="s">
        <v>539</v>
      </c>
      <c r="O352" s="136" t="s">
        <v>385</v>
      </c>
      <c r="P352" s="136" t="s">
        <v>435</v>
      </c>
      <c r="Q352" s="141" t="s">
        <v>897</v>
      </c>
      <c r="R352" s="139">
        <v>7</v>
      </c>
      <c r="S352" s="136"/>
      <c r="T352" s="158">
        <v>6420</v>
      </c>
    </row>
    <row r="353" spans="11:20" x14ac:dyDescent="0.25">
      <c r="K353" s="136" t="s">
        <v>898</v>
      </c>
      <c r="L353" s="136" t="s">
        <v>892</v>
      </c>
      <c r="M353" s="137">
        <v>23110</v>
      </c>
      <c r="N353" s="136" t="s">
        <v>539</v>
      </c>
      <c r="O353" s="136" t="s">
        <v>385</v>
      </c>
      <c r="P353" s="136" t="s">
        <v>435</v>
      </c>
      <c r="Q353" s="141" t="s">
        <v>613</v>
      </c>
      <c r="R353" s="139">
        <v>2</v>
      </c>
      <c r="S353" s="136"/>
      <c r="T353" s="158">
        <v>4510</v>
      </c>
    </row>
    <row r="354" spans="11:20" x14ac:dyDescent="0.25">
      <c r="K354" s="136" t="s">
        <v>901</v>
      </c>
      <c r="L354" s="136" t="s">
        <v>900</v>
      </c>
      <c r="M354" s="137">
        <v>23105</v>
      </c>
      <c r="N354" s="136" t="s">
        <v>542</v>
      </c>
      <c r="O354" s="136" t="s">
        <v>385</v>
      </c>
      <c r="P354" s="136" t="s">
        <v>440</v>
      </c>
      <c r="Q354" s="141" t="s">
        <v>520</v>
      </c>
      <c r="R354" s="139">
        <v>3</v>
      </c>
      <c r="S354" s="136"/>
      <c r="T354" s="158">
        <v>3950</v>
      </c>
    </row>
    <row r="355" spans="11:20" x14ac:dyDescent="0.25">
      <c r="K355" s="136" t="s">
        <v>902</v>
      </c>
      <c r="L355" s="136" t="s">
        <v>900</v>
      </c>
      <c r="M355" s="137">
        <v>23110</v>
      </c>
      <c r="N355" s="136" t="s">
        <v>539</v>
      </c>
      <c r="O355" s="136" t="s">
        <v>385</v>
      </c>
      <c r="P355" s="136" t="s">
        <v>440</v>
      </c>
      <c r="Q355" s="141" t="s">
        <v>522</v>
      </c>
      <c r="R355" s="139">
        <v>6</v>
      </c>
      <c r="S355" s="136"/>
      <c r="T355" s="158">
        <v>3890</v>
      </c>
    </row>
    <row r="356" spans="11:20" x14ac:dyDescent="0.25">
      <c r="K356" s="136" t="s">
        <v>903</v>
      </c>
      <c r="L356" s="136" t="s">
        <v>904</v>
      </c>
      <c r="M356" s="137">
        <v>23105</v>
      </c>
      <c r="N356" s="136" t="s">
        <v>542</v>
      </c>
      <c r="O356" s="136" t="s">
        <v>385</v>
      </c>
      <c r="P356" s="136" t="s">
        <v>386</v>
      </c>
      <c r="Q356" s="141" t="s">
        <v>459</v>
      </c>
      <c r="R356" s="139">
        <v>3</v>
      </c>
      <c r="S356" s="136"/>
      <c r="T356" s="158">
        <v>8960</v>
      </c>
    </row>
    <row r="357" spans="11:20" x14ac:dyDescent="0.25">
      <c r="K357" s="136" t="s">
        <v>905</v>
      </c>
      <c r="L357" s="136" t="s">
        <v>904</v>
      </c>
      <c r="M357" s="137">
        <v>23110</v>
      </c>
      <c r="N357" s="136" t="s">
        <v>539</v>
      </c>
      <c r="O357" s="136" t="s">
        <v>385</v>
      </c>
      <c r="P357" s="136" t="s">
        <v>386</v>
      </c>
      <c r="Q357" s="141" t="s">
        <v>425</v>
      </c>
      <c r="R357" s="139">
        <v>6</v>
      </c>
      <c r="S357" s="136"/>
      <c r="T357" s="158">
        <v>9010</v>
      </c>
    </row>
    <row r="358" spans="11:20" x14ac:dyDescent="0.25">
      <c r="K358" s="136" t="s">
        <v>906</v>
      </c>
      <c r="L358" s="136" t="s">
        <v>904</v>
      </c>
      <c r="M358" s="137">
        <v>23110</v>
      </c>
      <c r="N358" s="136" t="s">
        <v>539</v>
      </c>
      <c r="O358" s="136" t="s">
        <v>385</v>
      </c>
      <c r="P358" s="136" t="s">
        <v>386</v>
      </c>
      <c r="Q358" s="141" t="s">
        <v>532</v>
      </c>
      <c r="R358" s="139">
        <v>7</v>
      </c>
      <c r="S358" s="136"/>
      <c r="T358" s="158">
        <v>5970</v>
      </c>
    </row>
    <row r="359" spans="11:20" x14ac:dyDescent="0.25">
      <c r="K359" s="136" t="s">
        <v>907</v>
      </c>
      <c r="L359" s="136" t="s">
        <v>904</v>
      </c>
      <c r="M359" s="137">
        <v>23105</v>
      </c>
      <c r="N359" s="136" t="s">
        <v>542</v>
      </c>
      <c r="O359" s="136" t="s">
        <v>385</v>
      </c>
      <c r="P359" s="136" t="s">
        <v>386</v>
      </c>
      <c r="Q359" s="141" t="s">
        <v>565</v>
      </c>
      <c r="R359" s="139">
        <v>5</v>
      </c>
      <c r="S359" s="136"/>
      <c r="T359" s="158">
        <v>5000</v>
      </c>
    </row>
    <row r="360" spans="11:20" x14ac:dyDescent="0.25">
      <c r="K360" s="136" t="s">
        <v>912</v>
      </c>
      <c r="L360" s="136" t="s">
        <v>911</v>
      </c>
      <c r="M360" s="137">
        <v>23105</v>
      </c>
      <c r="N360" s="136" t="s">
        <v>542</v>
      </c>
      <c r="O360" s="136" t="s">
        <v>385</v>
      </c>
      <c r="P360" s="136" t="s">
        <v>435</v>
      </c>
      <c r="Q360" s="141" t="s">
        <v>437</v>
      </c>
      <c r="R360" s="139">
        <v>4</v>
      </c>
      <c r="S360" s="136"/>
      <c r="T360" s="158">
        <v>6980</v>
      </c>
    </row>
    <row r="361" spans="11:20" x14ac:dyDescent="0.25">
      <c r="K361" s="136" t="s">
        <v>913</v>
      </c>
      <c r="L361" s="136" t="s">
        <v>911</v>
      </c>
      <c r="M361" s="137">
        <v>23110</v>
      </c>
      <c r="N361" s="136" t="s">
        <v>539</v>
      </c>
      <c r="O361" s="136" t="s">
        <v>385</v>
      </c>
      <c r="P361" s="136" t="s">
        <v>435</v>
      </c>
      <c r="Q361" s="141" t="s">
        <v>453</v>
      </c>
      <c r="R361" s="139">
        <v>6</v>
      </c>
      <c r="S361" s="136"/>
      <c r="T361" s="158">
        <v>6980</v>
      </c>
    </row>
    <row r="362" spans="11:20" x14ac:dyDescent="0.25">
      <c r="K362" s="136" t="s">
        <v>914</v>
      </c>
      <c r="L362" s="136" t="s">
        <v>911</v>
      </c>
      <c r="M362" s="137">
        <v>23105</v>
      </c>
      <c r="N362" s="136" t="s">
        <v>542</v>
      </c>
      <c r="O362" s="136" t="s">
        <v>385</v>
      </c>
      <c r="P362" s="136" t="s">
        <v>435</v>
      </c>
      <c r="Q362" s="141" t="s">
        <v>424</v>
      </c>
      <c r="R362" s="139">
        <v>3</v>
      </c>
      <c r="S362" s="136"/>
      <c r="T362" s="158">
        <v>5990</v>
      </c>
    </row>
    <row r="363" spans="11:20" x14ac:dyDescent="0.25">
      <c r="K363" s="136" t="s">
        <v>915</v>
      </c>
      <c r="L363" s="136" t="s">
        <v>916</v>
      </c>
      <c r="M363" s="137">
        <v>23110</v>
      </c>
      <c r="N363" s="136" t="s">
        <v>539</v>
      </c>
      <c r="O363" s="136" t="s">
        <v>385</v>
      </c>
      <c r="P363" s="136" t="s">
        <v>440</v>
      </c>
      <c r="Q363" s="141" t="s">
        <v>917</v>
      </c>
      <c r="R363" s="139">
        <v>2</v>
      </c>
      <c r="S363" s="136"/>
      <c r="T363" s="158">
        <v>6680</v>
      </c>
    </row>
    <row r="364" spans="11:20" x14ac:dyDescent="0.25">
      <c r="K364" s="136" t="s">
        <v>918</v>
      </c>
      <c r="L364" s="136" t="s">
        <v>916</v>
      </c>
      <c r="M364" s="137">
        <v>23105</v>
      </c>
      <c r="N364" s="136" t="s">
        <v>542</v>
      </c>
      <c r="O364" s="136" t="s">
        <v>385</v>
      </c>
      <c r="P364" s="136" t="s">
        <v>440</v>
      </c>
      <c r="Q364" s="141" t="s">
        <v>720</v>
      </c>
      <c r="R364" s="139">
        <v>3</v>
      </c>
      <c r="S364" s="136"/>
      <c r="T364" s="158">
        <v>6050</v>
      </c>
    </row>
    <row r="365" spans="11:20" x14ac:dyDescent="0.25">
      <c r="K365" s="136" t="s">
        <v>919</v>
      </c>
      <c r="L365" s="136" t="s">
        <v>916</v>
      </c>
      <c r="M365" s="137">
        <v>23110</v>
      </c>
      <c r="N365" s="136" t="s">
        <v>539</v>
      </c>
      <c r="O365" s="136" t="s">
        <v>385</v>
      </c>
      <c r="P365" s="136" t="s">
        <v>440</v>
      </c>
      <c r="Q365" s="141" t="s">
        <v>623</v>
      </c>
      <c r="R365" s="139">
        <v>6</v>
      </c>
      <c r="S365" s="136"/>
      <c r="T365" s="158">
        <v>6100</v>
      </c>
    </row>
    <row r="366" spans="11:20" x14ac:dyDescent="0.25">
      <c r="K366" s="136" t="s">
        <v>920</v>
      </c>
      <c r="L366" s="136" t="s">
        <v>916</v>
      </c>
      <c r="M366" s="137">
        <v>23105</v>
      </c>
      <c r="N366" s="136" t="s">
        <v>542</v>
      </c>
      <c r="O366" s="136" t="s">
        <v>385</v>
      </c>
      <c r="P366" s="136" t="s">
        <v>440</v>
      </c>
      <c r="Q366" s="141" t="s">
        <v>647</v>
      </c>
      <c r="R366" s="139">
        <v>4</v>
      </c>
      <c r="S366" s="136"/>
      <c r="T366" s="158">
        <v>6430</v>
      </c>
    </row>
    <row r="367" spans="11:20" x14ac:dyDescent="0.25">
      <c r="K367" s="136" t="s">
        <v>921</v>
      </c>
      <c r="L367" s="136" t="s">
        <v>922</v>
      </c>
      <c r="M367" s="137">
        <v>23110</v>
      </c>
      <c r="N367" s="136" t="s">
        <v>539</v>
      </c>
      <c r="O367" s="136" t="s">
        <v>385</v>
      </c>
      <c r="P367" s="136" t="s">
        <v>408</v>
      </c>
      <c r="Q367" s="144">
        <v>40276</v>
      </c>
      <c r="R367" s="139">
        <v>7</v>
      </c>
      <c r="S367" s="136"/>
      <c r="T367" s="158">
        <v>8880</v>
      </c>
    </row>
    <row r="368" spans="11:20" x14ac:dyDescent="0.25">
      <c r="K368" s="136" t="s">
        <v>926</v>
      </c>
      <c r="L368" s="136" t="s">
        <v>922</v>
      </c>
      <c r="M368" s="137">
        <v>23105</v>
      </c>
      <c r="N368" s="136" t="s">
        <v>542</v>
      </c>
      <c r="O368" s="136" t="s">
        <v>385</v>
      </c>
      <c r="P368" s="136" t="s">
        <v>408</v>
      </c>
      <c r="Q368" s="141" t="s">
        <v>927</v>
      </c>
      <c r="R368" s="139">
        <v>5</v>
      </c>
      <c r="S368" s="136"/>
      <c r="T368" s="158">
        <v>8830</v>
      </c>
    </row>
    <row r="369" spans="11:20" x14ac:dyDescent="0.25">
      <c r="K369" s="136" t="s">
        <v>928</v>
      </c>
      <c r="L369" s="136" t="s">
        <v>929</v>
      </c>
      <c r="M369" s="137">
        <v>23110</v>
      </c>
      <c r="N369" s="136" t="s">
        <v>539</v>
      </c>
      <c r="O369" s="136" t="s">
        <v>385</v>
      </c>
      <c r="P369" s="136" t="s">
        <v>386</v>
      </c>
      <c r="Q369" s="138">
        <v>6</v>
      </c>
      <c r="R369" s="139">
        <v>7</v>
      </c>
      <c r="S369" s="136"/>
      <c r="T369" s="158">
        <v>4610</v>
      </c>
    </row>
    <row r="370" spans="11:20" x14ac:dyDescent="0.25">
      <c r="K370" s="136" t="s">
        <v>930</v>
      </c>
      <c r="L370" s="136" t="s">
        <v>931</v>
      </c>
      <c r="M370" s="137">
        <v>23110</v>
      </c>
      <c r="N370" s="136" t="s">
        <v>539</v>
      </c>
      <c r="O370" s="136" t="s">
        <v>385</v>
      </c>
      <c r="P370" s="136" t="s">
        <v>386</v>
      </c>
      <c r="Q370" s="138">
        <v>7</v>
      </c>
      <c r="R370" s="139">
        <v>2</v>
      </c>
      <c r="S370" s="136"/>
      <c r="T370" s="158">
        <v>4510</v>
      </c>
    </row>
    <row r="371" spans="11:20" x14ac:dyDescent="0.25">
      <c r="K371" s="136" t="s">
        <v>932</v>
      </c>
      <c r="L371" s="136" t="s">
        <v>931</v>
      </c>
      <c r="M371" s="137">
        <v>23105</v>
      </c>
      <c r="N371" s="136" t="s">
        <v>542</v>
      </c>
      <c r="O371" s="136" t="s">
        <v>385</v>
      </c>
      <c r="P371" s="136" t="s">
        <v>386</v>
      </c>
      <c r="Q371" s="138">
        <v>6</v>
      </c>
      <c r="R371" s="139">
        <v>3</v>
      </c>
      <c r="S371" s="136"/>
      <c r="T371" s="158">
        <v>4460</v>
      </c>
    </row>
    <row r="372" spans="11:20" x14ac:dyDescent="0.25">
      <c r="K372" s="136" t="s">
        <v>933</v>
      </c>
      <c r="L372" s="136" t="s">
        <v>931</v>
      </c>
      <c r="M372" s="137">
        <v>23110</v>
      </c>
      <c r="N372" s="136" t="s">
        <v>539</v>
      </c>
      <c r="O372" s="136" t="s">
        <v>385</v>
      </c>
      <c r="P372" s="136" t="s">
        <v>386</v>
      </c>
      <c r="Q372" s="138">
        <v>5</v>
      </c>
      <c r="R372" s="139">
        <v>6</v>
      </c>
      <c r="S372" s="136"/>
      <c r="T372" s="158">
        <v>4560</v>
      </c>
    </row>
    <row r="373" spans="11:20" x14ac:dyDescent="0.25">
      <c r="K373" s="136" t="s">
        <v>934</v>
      </c>
      <c r="L373" s="136" t="s">
        <v>931</v>
      </c>
      <c r="M373" s="137">
        <v>23110</v>
      </c>
      <c r="N373" s="136" t="s">
        <v>539</v>
      </c>
      <c r="O373" s="136" t="s">
        <v>385</v>
      </c>
      <c r="P373" s="136" t="s">
        <v>386</v>
      </c>
      <c r="Q373" s="138">
        <v>4</v>
      </c>
      <c r="R373" s="139">
        <v>7</v>
      </c>
      <c r="S373" s="136"/>
      <c r="T373" s="158">
        <v>4070.0000000000005</v>
      </c>
    </row>
    <row r="374" spans="11:20" x14ac:dyDescent="0.25">
      <c r="K374" s="136" t="s">
        <v>935</v>
      </c>
      <c r="L374" s="136" t="s">
        <v>931</v>
      </c>
      <c r="M374" s="137">
        <v>23105</v>
      </c>
      <c r="N374" s="136" t="s">
        <v>542</v>
      </c>
      <c r="O374" s="136" t="s">
        <v>385</v>
      </c>
      <c r="P374" s="136" t="s">
        <v>386</v>
      </c>
      <c r="Q374" s="141" t="s">
        <v>637</v>
      </c>
      <c r="R374" s="139">
        <v>4</v>
      </c>
      <c r="S374" s="136"/>
      <c r="T374" s="158">
        <v>5030</v>
      </c>
    </row>
    <row r="375" spans="11:20" x14ac:dyDescent="0.25">
      <c r="K375" s="136" t="s">
        <v>936</v>
      </c>
      <c r="L375" s="136" t="s">
        <v>931</v>
      </c>
      <c r="M375" s="137">
        <v>23105</v>
      </c>
      <c r="N375" s="136" t="s">
        <v>542</v>
      </c>
      <c r="O375" s="136" t="s">
        <v>385</v>
      </c>
      <c r="P375" s="136" t="s">
        <v>386</v>
      </c>
      <c r="Q375" s="138">
        <v>8</v>
      </c>
      <c r="R375" s="139">
        <v>5</v>
      </c>
      <c r="S375" s="136"/>
      <c r="T375" s="158">
        <v>4470</v>
      </c>
    </row>
    <row r="376" spans="11:20" x14ac:dyDescent="0.25">
      <c r="K376" s="136" t="s">
        <v>942</v>
      </c>
      <c r="L376" s="136" t="s">
        <v>939</v>
      </c>
      <c r="M376" s="137">
        <v>23105</v>
      </c>
      <c r="N376" s="136" t="s">
        <v>542</v>
      </c>
      <c r="O376" s="136" t="s">
        <v>385</v>
      </c>
      <c r="P376" s="136" t="s">
        <v>940</v>
      </c>
      <c r="Q376" s="141" t="s">
        <v>943</v>
      </c>
      <c r="R376" s="139">
        <v>3</v>
      </c>
      <c r="S376" s="136"/>
      <c r="T376" s="158">
        <v>9030</v>
      </c>
    </row>
    <row r="377" spans="11:20" x14ac:dyDescent="0.25">
      <c r="K377" s="136" t="s">
        <v>944</v>
      </c>
      <c r="L377" s="136" t="s">
        <v>939</v>
      </c>
      <c r="M377" s="137">
        <v>23105</v>
      </c>
      <c r="N377" s="136" t="s">
        <v>542</v>
      </c>
      <c r="O377" s="136" t="s">
        <v>385</v>
      </c>
      <c r="P377" s="136" t="s">
        <v>940</v>
      </c>
      <c r="Q377" s="141" t="s">
        <v>945</v>
      </c>
      <c r="R377" s="139">
        <v>4</v>
      </c>
      <c r="S377" s="136"/>
      <c r="T377" s="158">
        <v>8039.9999999999991</v>
      </c>
    </row>
    <row r="378" spans="11:20" x14ac:dyDescent="0.25">
      <c r="K378" s="136" t="s">
        <v>946</v>
      </c>
      <c r="L378" s="136" t="s">
        <v>947</v>
      </c>
      <c r="M378" s="137">
        <v>23105</v>
      </c>
      <c r="N378" s="136" t="s">
        <v>542</v>
      </c>
      <c r="O378" s="136" t="s">
        <v>385</v>
      </c>
      <c r="P378" s="136" t="s">
        <v>408</v>
      </c>
      <c r="Q378" s="141" t="s">
        <v>520</v>
      </c>
      <c r="R378" s="139">
        <v>4</v>
      </c>
      <c r="S378" s="136"/>
      <c r="T378" s="158">
        <v>3700</v>
      </c>
    </row>
    <row r="379" spans="11:20" x14ac:dyDescent="0.25">
      <c r="K379" s="136" t="s">
        <v>949</v>
      </c>
      <c r="L379" s="136" t="s">
        <v>950</v>
      </c>
      <c r="M379" s="137">
        <v>23110</v>
      </c>
      <c r="N379" s="136" t="s">
        <v>539</v>
      </c>
      <c r="O379" s="136" t="s">
        <v>385</v>
      </c>
      <c r="P379" s="136" t="s">
        <v>440</v>
      </c>
      <c r="Q379" s="141" t="s">
        <v>951</v>
      </c>
      <c r="R379" s="139">
        <v>2</v>
      </c>
      <c r="S379" s="136"/>
      <c r="T379" s="158">
        <v>5100</v>
      </c>
    </row>
    <row r="380" spans="11:20" x14ac:dyDescent="0.25">
      <c r="K380" s="136" t="s">
        <v>952</v>
      </c>
      <c r="L380" s="136" t="s">
        <v>950</v>
      </c>
      <c r="M380" s="137">
        <v>23110</v>
      </c>
      <c r="N380" s="136" t="s">
        <v>539</v>
      </c>
      <c r="O380" s="136" t="s">
        <v>385</v>
      </c>
      <c r="P380" s="136" t="s">
        <v>440</v>
      </c>
      <c r="Q380" s="144">
        <v>40337</v>
      </c>
      <c r="R380" s="139">
        <v>6</v>
      </c>
      <c r="S380" s="136"/>
      <c r="T380" s="158">
        <v>9980</v>
      </c>
    </row>
    <row r="381" spans="11:20" x14ac:dyDescent="0.25">
      <c r="K381" s="136" t="s">
        <v>953</v>
      </c>
      <c r="L381" s="136" t="s">
        <v>950</v>
      </c>
      <c r="M381" s="137">
        <v>23105</v>
      </c>
      <c r="N381" s="136" t="s">
        <v>542</v>
      </c>
      <c r="O381" s="136" t="s">
        <v>385</v>
      </c>
      <c r="P381" s="136" t="s">
        <v>440</v>
      </c>
      <c r="Q381" s="141" t="s">
        <v>954</v>
      </c>
      <c r="R381" s="139">
        <v>5</v>
      </c>
      <c r="S381" s="136"/>
      <c r="T381" s="158">
        <v>9960</v>
      </c>
    </row>
    <row r="382" spans="11:20" x14ac:dyDescent="0.25">
      <c r="K382" s="136" t="s">
        <v>957</v>
      </c>
      <c r="L382" s="136" t="s">
        <v>956</v>
      </c>
      <c r="M382" s="137">
        <v>23105</v>
      </c>
      <c r="N382" s="136" t="s">
        <v>542</v>
      </c>
      <c r="O382" s="136" t="s">
        <v>385</v>
      </c>
      <c r="P382" s="136" t="s">
        <v>435</v>
      </c>
      <c r="Q382" s="141" t="s">
        <v>437</v>
      </c>
      <c r="R382" s="139">
        <v>5</v>
      </c>
      <c r="S382" s="136"/>
      <c r="T382" s="158">
        <v>6500</v>
      </c>
    </row>
    <row r="383" spans="11:20" x14ac:dyDescent="0.25">
      <c r="K383" s="136" t="s">
        <v>958</v>
      </c>
      <c r="L383" s="136" t="s">
        <v>956</v>
      </c>
      <c r="M383" s="137">
        <v>23105</v>
      </c>
      <c r="N383" s="136" t="s">
        <v>542</v>
      </c>
      <c r="O383" s="136" t="s">
        <v>385</v>
      </c>
      <c r="P383" s="136" t="s">
        <v>435</v>
      </c>
      <c r="Q383" s="141" t="s">
        <v>595</v>
      </c>
      <c r="R383" s="139">
        <v>3</v>
      </c>
      <c r="S383" s="136"/>
      <c r="T383" s="158">
        <v>7990</v>
      </c>
    </row>
    <row r="384" spans="11:20" x14ac:dyDescent="0.25">
      <c r="K384" s="136" t="s">
        <v>959</v>
      </c>
      <c r="L384" s="136" t="s">
        <v>956</v>
      </c>
      <c r="M384" s="137">
        <v>23105</v>
      </c>
      <c r="N384" s="136" t="s">
        <v>542</v>
      </c>
      <c r="O384" s="136" t="s">
        <v>385</v>
      </c>
      <c r="P384" s="136" t="s">
        <v>435</v>
      </c>
      <c r="Q384" s="141" t="s">
        <v>453</v>
      </c>
      <c r="R384" s="139">
        <v>4</v>
      </c>
      <c r="S384" s="136"/>
      <c r="T384" s="158">
        <v>7000</v>
      </c>
    </row>
    <row r="385" spans="11:20" x14ac:dyDescent="0.25">
      <c r="K385" s="136" t="s">
        <v>963</v>
      </c>
      <c r="L385" s="136" t="s">
        <v>961</v>
      </c>
      <c r="M385" s="137">
        <v>23105</v>
      </c>
      <c r="N385" s="136" t="s">
        <v>542</v>
      </c>
      <c r="O385" s="136" t="s">
        <v>385</v>
      </c>
      <c r="P385" s="136" t="s">
        <v>408</v>
      </c>
      <c r="Q385" s="138">
        <v>4</v>
      </c>
      <c r="R385" s="139">
        <v>3</v>
      </c>
      <c r="S385" s="136"/>
      <c r="T385" s="158">
        <v>3570</v>
      </c>
    </row>
    <row r="386" spans="11:20" x14ac:dyDescent="0.25">
      <c r="K386" s="136" t="s">
        <v>964</v>
      </c>
      <c r="L386" s="136" t="s">
        <v>961</v>
      </c>
      <c r="M386" s="137">
        <v>23105</v>
      </c>
      <c r="N386" s="136" t="s">
        <v>542</v>
      </c>
      <c r="O386" s="136" t="s">
        <v>385</v>
      </c>
      <c r="P386" s="136" t="s">
        <v>408</v>
      </c>
      <c r="Q386" s="138">
        <v>7</v>
      </c>
      <c r="R386" s="139">
        <v>5</v>
      </c>
      <c r="S386" s="136"/>
      <c r="T386" s="158">
        <v>2020</v>
      </c>
    </row>
    <row r="387" spans="11:20" x14ac:dyDescent="0.25">
      <c r="K387" s="136" t="s">
        <v>965</v>
      </c>
      <c r="L387" s="136" t="s">
        <v>966</v>
      </c>
      <c r="M387" s="137">
        <v>23100</v>
      </c>
      <c r="N387" s="136" t="s">
        <v>543</v>
      </c>
      <c r="O387" s="136" t="s">
        <v>385</v>
      </c>
      <c r="P387" s="136" t="s">
        <v>408</v>
      </c>
      <c r="Q387" s="141" t="s">
        <v>515</v>
      </c>
      <c r="R387" s="139">
        <v>7</v>
      </c>
      <c r="S387" s="136"/>
      <c r="T387" s="158">
        <v>11960</v>
      </c>
    </row>
    <row r="388" spans="11:20" x14ac:dyDescent="0.25">
      <c r="K388" s="136" t="s">
        <v>968</v>
      </c>
      <c r="L388" s="136" t="s">
        <v>966</v>
      </c>
      <c r="M388" s="137">
        <v>23110</v>
      </c>
      <c r="N388" s="136" t="s">
        <v>539</v>
      </c>
      <c r="O388" s="136" t="s">
        <v>385</v>
      </c>
      <c r="P388" s="136" t="s">
        <v>408</v>
      </c>
      <c r="Q388" s="141" t="s">
        <v>623</v>
      </c>
      <c r="R388" s="139">
        <v>6</v>
      </c>
      <c r="S388" s="136"/>
      <c r="T388" s="158">
        <v>5070</v>
      </c>
    </row>
    <row r="389" spans="11:20" x14ac:dyDescent="0.25">
      <c r="K389" s="136" t="s">
        <v>969</v>
      </c>
      <c r="L389" s="136" t="s">
        <v>966</v>
      </c>
      <c r="M389" s="137">
        <v>23105</v>
      </c>
      <c r="N389" s="136" t="s">
        <v>542</v>
      </c>
      <c r="O389" s="136" t="s">
        <v>385</v>
      </c>
      <c r="P389" s="136" t="s">
        <v>408</v>
      </c>
      <c r="Q389" s="138">
        <v>9</v>
      </c>
      <c r="R389" s="139">
        <v>4</v>
      </c>
      <c r="S389" s="136"/>
      <c r="T389" s="158">
        <v>4120</v>
      </c>
    </row>
    <row r="390" spans="11:20" x14ac:dyDescent="0.25">
      <c r="K390" s="136" t="s">
        <v>970</v>
      </c>
      <c r="L390" s="136" t="s">
        <v>971</v>
      </c>
      <c r="M390" s="137">
        <v>23105</v>
      </c>
      <c r="N390" s="136" t="s">
        <v>542</v>
      </c>
      <c r="O390" s="136" t="s">
        <v>385</v>
      </c>
      <c r="P390" s="136" t="s">
        <v>416</v>
      </c>
      <c r="Q390" s="141" t="s">
        <v>972</v>
      </c>
      <c r="R390" s="139">
        <v>3</v>
      </c>
      <c r="S390" s="136"/>
      <c r="T390" s="158">
        <v>6100</v>
      </c>
    </row>
    <row r="391" spans="11:20" x14ac:dyDescent="0.25">
      <c r="K391" s="136" t="s">
        <v>973</v>
      </c>
      <c r="L391" s="136" t="s">
        <v>971</v>
      </c>
      <c r="M391" s="137">
        <v>23105</v>
      </c>
      <c r="N391" s="136" t="s">
        <v>542</v>
      </c>
      <c r="O391" s="136" t="s">
        <v>385</v>
      </c>
      <c r="P391" s="136" t="s">
        <v>416</v>
      </c>
      <c r="Q391" s="141" t="s">
        <v>425</v>
      </c>
      <c r="R391" s="139">
        <v>5</v>
      </c>
      <c r="S391" s="136"/>
      <c r="T391" s="158">
        <v>5810</v>
      </c>
    </row>
    <row r="392" spans="11:20" x14ac:dyDescent="0.25">
      <c r="K392" s="136" t="s">
        <v>974</v>
      </c>
      <c r="L392" s="136" t="s">
        <v>971</v>
      </c>
      <c r="M392" s="137">
        <v>23110</v>
      </c>
      <c r="N392" s="136" t="s">
        <v>539</v>
      </c>
      <c r="O392" s="136" t="s">
        <v>385</v>
      </c>
      <c r="P392" s="136" t="s">
        <v>416</v>
      </c>
      <c r="Q392" s="141" t="s">
        <v>397</v>
      </c>
      <c r="R392" s="139">
        <v>6</v>
      </c>
      <c r="S392" s="136"/>
      <c r="T392" s="158">
        <v>6130</v>
      </c>
    </row>
    <row r="393" spans="11:20" x14ac:dyDescent="0.25">
      <c r="K393" s="136" t="s">
        <v>975</v>
      </c>
      <c r="L393" s="136" t="s">
        <v>971</v>
      </c>
      <c r="M393" s="137">
        <v>23105</v>
      </c>
      <c r="N393" s="136" t="s">
        <v>542</v>
      </c>
      <c r="O393" s="136" t="s">
        <v>385</v>
      </c>
      <c r="P393" s="136" t="s">
        <v>416</v>
      </c>
      <c r="Q393" s="141" t="s">
        <v>468</v>
      </c>
      <c r="R393" s="139">
        <v>4</v>
      </c>
      <c r="S393" s="136"/>
      <c r="T393" s="158">
        <v>6070</v>
      </c>
    </row>
    <row r="394" spans="11:20" x14ac:dyDescent="0.25">
      <c r="K394" s="136" t="s">
        <v>976</v>
      </c>
      <c r="L394" s="136" t="s">
        <v>977</v>
      </c>
      <c r="M394" s="137">
        <v>23105</v>
      </c>
      <c r="N394" s="136" t="s">
        <v>542</v>
      </c>
      <c r="O394" s="136" t="s">
        <v>385</v>
      </c>
      <c r="P394" s="136" t="s">
        <v>408</v>
      </c>
      <c r="Q394" s="141" t="s">
        <v>978</v>
      </c>
      <c r="R394" s="139">
        <v>5</v>
      </c>
      <c r="S394" s="136"/>
      <c r="T394" s="158">
        <v>5960</v>
      </c>
    </row>
    <row r="395" spans="11:20" x14ac:dyDescent="0.25">
      <c r="K395" s="136" t="s">
        <v>979</v>
      </c>
      <c r="L395" s="136" t="s">
        <v>977</v>
      </c>
      <c r="M395" s="137">
        <v>23105</v>
      </c>
      <c r="N395" s="136" t="s">
        <v>542</v>
      </c>
      <c r="O395" s="136" t="s">
        <v>385</v>
      </c>
      <c r="P395" s="136" t="s">
        <v>408</v>
      </c>
      <c r="Q395" s="141" t="s">
        <v>980</v>
      </c>
      <c r="R395" s="139">
        <v>3</v>
      </c>
      <c r="S395" s="136"/>
      <c r="T395" s="158">
        <v>6050</v>
      </c>
    </row>
    <row r="396" spans="11:20" x14ac:dyDescent="0.25">
      <c r="K396" s="136" t="s">
        <v>981</v>
      </c>
      <c r="L396" s="136" t="s">
        <v>977</v>
      </c>
      <c r="M396" s="137">
        <v>23110</v>
      </c>
      <c r="N396" s="136" t="s">
        <v>539</v>
      </c>
      <c r="O396" s="136" t="s">
        <v>385</v>
      </c>
      <c r="P396" s="136" t="s">
        <v>408</v>
      </c>
      <c r="Q396" s="141" t="s">
        <v>815</v>
      </c>
      <c r="R396" s="139">
        <v>6</v>
      </c>
      <c r="S396" s="136"/>
      <c r="T396" s="158">
        <v>5060</v>
      </c>
    </row>
    <row r="397" spans="11:20" x14ac:dyDescent="0.25">
      <c r="K397" s="136" t="s">
        <v>982</v>
      </c>
      <c r="L397" s="136" t="s">
        <v>977</v>
      </c>
      <c r="M397" s="137">
        <v>23105</v>
      </c>
      <c r="N397" s="136" t="s">
        <v>542</v>
      </c>
      <c r="O397" s="136" t="s">
        <v>385</v>
      </c>
      <c r="P397" s="136" t="s">
        <v>408</v>
      </c>
      <c r="Q397" s="141" t="s">
        <v>983</v>
      </c>
      <c r="R397" s="139">
        <v>4</v>
      </c>
      <c r="S397" s="136"/>
      <c r="T397" s="158">
        <v>5150</v>
      </c>
    </row>
    <row r="398" spans="11:20" x14ac:dyDescent="0.25">
      <c r="K398" s="136" t="s">
        <v>984</v>
      </c>
      <c r="L398" s="136" t="s">
        <v>977</v>
      </c>
      <c r="M398" s="137">
        <v>23100</v>
      </c>
      <c r="N398" s="136" t="s">
        <v>543</v>
      </c>
      <c r="O398" s="136" t="s">
        <v>385</v>
      </c>
      <c r="P398" s="136" t="s">
        <v>408</v>
      </c>
      <c r="Q398" s="138">
        <v>6</v>
      </c>
      <c r="R398" s="139">
        <v>7</v>
      </c>
      <c r="S398" s="136"/>
      <c r="T398" s="158">
        <v>2830</v>
      </c>
    </row>
    <row r="399" spans="11:20" x14ac:dyDescent="0.25">
      <c r="K399" s="136" t="s">
        <v>988</v>
      </c>
      <c r="L399" s="136" t="s">
        <v>986</v>
      </c>
      <c r="M399" s="137">
        <v>23110</v>
      </c>
      <c r="N399" s="136" t="s">
        <v>539</v>
      </c>
      <c r="O399" s="136" t="s">
        <v>385</v>
      </c>
      <c r="P399" s="136" t="s">
        <v>408</v>
      </c>
      <c r="Q399" s="141" t="s">
        <v>989</v>
      </c>
      <c r="R399" s="139">
        <v>2</v>
      </c>
      <c r="S399" s="136"/>
      <c r="T399" s="158">
        <v>8119.9999999999991</v>
      </c>
    </row>
    <row r="400" spans="11:20" x14ac:dyDescent="0.25">
      <c r="K400" s="136" t="s">
        <v>990</v>
      </c>
      <c r="L400" s="136" t="s">
        <v>986</v>
      </c>
      <c r="M400" s="137">
        <v>23110</v>
      </c>
      <c r="N400" s="136" t="s">
        <v>539</v>
      </c>
      <c r="O400" s="136" t="s">
        <v>385</v>
      </c>
      <c r="P400" s="136" t="s">
        <v>408</v>
      </c>
      <c r="Q400" s="138">
        <v>3</v>
      </c>
      <c r="R400" s="139">
        <v>6</v>
      </c>
      <c r="S400" s="136"/>
      <c r="T400" s="158">
        <v>3270</v>
      </c>
    </row>
    <row r="401" spans="11:20" x14ac:dyDescent="0.25">
      <c r="K401" s="136" t="s">
        <v>991</v>
      </c>
      <c r="L401" s="136" t="s">
        <v>986</v>
      </c>
      <c r="M401" s="137">
        <v>23105</v>
      </c>
      <c r="N401" s="136" t="s">
        <v>542</v>
      </c>
      <c r="O401" s="136" t="s">
        <v>385</v>
      </c>
      <c r="P401" s="136" t="s">
        <v>408</v>
      </c>
      <c r="Q401" s="138">
        <v>9</v>
      </c>
      <c r="R401" s="139">
        <v>5</v>
      </c>
      <c r="S401" s="136"/>
      <c r="T401" s="158">
        <v>3460</v>
      </c>
    </row>
    <row r="402" spans="11:20" x14ac:dyDescent="0.25">
      <c r="K402" s="136" t="s">
        <v>992</v>
      </c>
      <c r="L402" s="136" t="s">
        <v>993</v>
      </c>
      <c r="M402" s="137">
        <v>23105</v>
      </c>
      <c r="N402" s="136" t="s">
        <v>542</v>
      </c>
      <c r="O402" s="136" t="s">
        <v>385</v>
      </c>
      <c r="P402" s="136" t="s">
        <v>435</v>
      </c>
      <c r="Q402" s="141" t="s">
        <v>478</v>
      </c>
      <c r="R402" s="139">
        <v>3</v>
      </c>
      <c r="S402" s="136"/>
      <c r="T402" s="158">
        <v>5020</v>
      </c>
    </row>
    <row r="403" spans="11:20" x14ac:dyDescent="0.25">
      <c r="K403" s="136" t="s">
        <v>994</v>
      </c>
      <c r="L403" s="136" t="s">
        <v>993</v>
      </c>
      <c r="M403" s="137">
        <v>23105</v>
      </c>
      <c r="N403" s="136" t="s">
        <v>542</v>
      </c>
      <c r="O403" s="136" t="s">
        <v>385</v>
      </c>
      <c r="P403" s="136" t="s">
        <v>435</v>
      </c>
      <c r="Q403" s="141" t="s">
        <v>438</v>
      </c>
      <c r="R403" s="139">
        <v>4</v>
      </c>
      <c r="S403" s="136"/>
      <c r="T403" s="158">
        <v>4980</v>
      </c>
    </row>
    <row r="404" spans="11:20" x14ac:dyDescent="0.25">
      <c r="K404" s="136" t="s">
        <v>995</v>
      </c>
      <c r="L404" s="136" t="s">
        <v>996</v>
      </c>
      <c r="M404" s="137">
        <v>23105</v>
      </c>
      <c r="N404" s="136" t="s">
        <v>542</v>
      </c>
      <c r="O404" s="136" t="s">
        <v>385</v>
      </c>
      <c r="P404" s="136" t="s">
        <v>408</v>
      </c>
      <c r="Q404" s="141" t="s">
        <v>623</v>
      </c>
      <c r="R404" s="139">
        <v>5</v>
      </c>
      <c r="S404" s="136"/>
      <c r="T404" s="158">
        <v>4800</v>
      </c>
    </row>
    <row r="405" spans="11:20" x14ac:dyDescent="0.25">
      <c r="K405" s="136" t="s">
        <v>997</v>
      </c>
      <c r="L405" s="136" t="s">
        <v>996</v>
      </c>
      <c r="M405" s="137">
        <v>23105</v>
      </c>
      <c r="N405" s="136" t="s">
        <v>542</v>
      </c>
      <c r="O405" s="136" t="s">
        <v>385</v>
      </c>
      <c r="P405" s="136" t="s">
        <v>408</v>
      </c>
      <c r="Q405" s="138">
        <v>9</v>
      </c>
      <c r="R405" s="139">
        <v>4</v>
      </c>
      <c r="S405" s="136"/>
      <c r="T405" s="158">
        <v>4190</v>
      </c>
    </row>
    <row r="406" spans="11:20" x14ac:dyDescent="0.25">
      <c r="K406" s="136" t="s">
        <v>1000</v>
      </c>
      <c r="L406" s="136" t="s">
        <v>999</v>
      </c>
      <c r="M406" s="137">
        <v>23105</v>
      </c>
      <c r="N406" s="136" t="s">
        <v>542</v>
      </c>
      <c r="O406" s="136" t="s">
        <v>385</v>
      </c>
      <c r="P406" s="136" t="s">
        <v>435</v>
      </c>
      <c r="Q406" s="141" t="s">
        <v>1001</v>
      </c>
      <c r="R406" s="139">
        <v>3</v>
      </c>
      <c r="S406" s="136"/>
      <c r="T406" s="158">
        <v>10010</v>
      </c>
    </row>
    <row r="407" spans="11:20" x14ac:dyDescent="0.25">
      <c r="K407" s="136" t="s">
        <v>1000</v>
      </c>
      <c r="L407" s="136" t="s">
        <v>999</v>
      </c>
      <c r="M407" s="137">
        <v>23110</v>
      </c>
      <c r="N407" s="136" t="s">
        <v>539</v>
      </c>
      <c r="O407" s="136" t="s">
        <v>385</v>
      </c>
      <c r="P407" s="136" t="s">
        <v>435</v>
      </c>
      <c r="Q407" s="145">
        <v>40337</v>
      </c>
      <c r="R407" s="139">
        <v>6</v>
      </c>
      <c r="S407" s="136"/>
      <c r="T407" s="158">
        <v>9980</v>
      </c>
    </row>
    <row r="408" spans="11:20" x14ac:dyDescent="0.25">
      <c r="K408" s="136" t="s">
        <v>1004</v>
      </c>
      <c r="L408" s="136" t="s">
        <v>1003</v>
      </c>
      <c r="M408" s="137">
        <v>23105</v>
      </c>
      <c r="N408" s="136" t="s">
        <v>542</v>
      </c>
      <c r="O408" s="136" t="s">
        <v>385</v>
      </c>
      <c r="P408" s="136" t="s">
        <v>408</v>
      </c>
      <c r="Q408" s="138">
        <v>4</v>
      </c>
      <c r="R408" s="139">
        <v>5</v>
      </c>
      <c r="S408" s="136"/>
      <c r="T408" s="158">
        <v>3040</v>
      </c>
    </row>
    <row r="409" spans="11:20" x14ac:dyDescent="0.25">
      <c r="K409" s="136" t="s">
        <v>1005</v>
      </c>
      <c r="L409" s="136" t="s">
        <v>1003</v>
      </c>
      <c r="M409" s="137">
        <v>23105</v>
      </c>
      <c r="N409" s="136" t="s">
        <v>542</v>
      </c>
      <c r="O409" s="136" t="s">
        <v>385</v>
      </c>
      <c r="P409" s="136" t="s">
        <v>408</v>
      </c>
      <c r="Q409" s="141" t="s">
        <v>815</v>
      </c>
      <c r="R409" s="139">
        <v>4</v>
      </c>
      <c r="S409" s="136"/>
      <c r="T409" s="158">
        <v>5050</v>
      </c>
    </row>
    <row r="410" spans="11:20" x14ac:dyDescent="0.25">
      <c r="K410" s="136" t="s">
        <v>1006</v>
      </c>
      <c r="L410" s="136" t="s">
        <v>1003</v>
      </c>
      <c r="M410" s="137">
        <v>23100</v>
      </c>
      <c r="N410" s="136" t="s">
        <v>543</v>
      </c>
      <c r="O410" s="136" t="s">
        <v>385</v>
      </c>
      <c r="P410" s="136" t="s">
        <v>408</v>
      </c>
      <c r="Q410" s="138">
        <v>6</v>
      </c>
      <c r="R410" s="139">
        <v>7</v>
      </c>
      <c r="S410" s="136"/>
      <c r="T410" s="158">
        <v>3100</v>
      </c>
    </row>
    <row r="411" spans="11:20" x14ac:dyDescent="0.25">
      <c r="K411" s="136" t="s">
        <v>1007</v>
      </c>
      <c r="L411" s="136" t="s">
        <v>1008</v>
      </c>
      <c r="M411" s="137">
        <v>23105</v>
      </c>
      <c r="N411" s="136" t="s">
        <v>542</v>
      </c>
      <c r="O411" s="136" t="s">
        <v>385</v>
      </c>
      <c r="P411" s="136" t="s">
        <v>386</v>
      </c>
      <c r="Q411" s="138">
        <v>5</v>
      </c>
      <c r="R411" s="139">
        <v>4</v>
      </c>
      <c r="S411" s="136"/>
      <c r="T411" s="158">
        <v>4550</v>
      </c>
    </row>
    <row r="412" spans="11:20" x14ac:dyDescent="0.25">
      <c r="K412" s="136" t="s">
        <v>1009</v>
      </c>
      <c r="L412" s="136" t="s">
        <v>1008</v>
      </c>
      <c r="M412" s="137">
        <v>23105</v>
      </c>
      <c r="N412" s="136" t="s">
        <v>542</v>
      </c>
      <c r="O412" s="136" t="s">
        <v>385</v>
      </c>
      <c r="P412" s="136" t="s">
        <v>386</v>
      </c>
      <c r="Q412" s="141" t="s">
        <v>1010</v>
      </c>
      <c r="R412" s="139">
        <v>3</v>
      </c>
      <c r="S412" s="136"/>
      <c r="T412" s="158">
        <v>7070</v>
      </c>
    </row>
    <row r="413" spans="11:20" x14ac:dyDescent="0.25">
      <c r="K413" s="136" t="s">
        <v>1011</v>
      </c>
      <c r="L413" s="136" t="s">
        <v>1008</v>
      </c>
      <c r="M413" s="137">
        <v>23105</v>
      </c>
      <c r="N413" s="136" t="s">
        <v>542</v>
      </c>
      <c r="O413" s="136" t="s">
        <v>385</v>
      </c>
      <c r="P413" s="136" t="s">
        <v>386</v>
      </c>
      <c r="Q413" s="141" t="s">
        <v>1012</v>
      </c>
      <c r="R413" s="139">
        <v>5</v>
      </c>
      <c r="S413" s="136"/>
      <c r="T413" s="158">
        <v>7000</v>
      </c>
    </row>
    <row r="414" spans="11:20" x14ac:dyDescent="0.25">
      <c r="K414" s="136" t="s">
        <v>1013</v>
      </c>
      <c r="L414" s="136" t="s">
        <v>1008</v>
      </c>
      <c r="M414" s="137">
        <v>23110</v>
      </c>
      <c r="N414" s="136" t="s">
        <v>539</v>
      </c>
      <c r="O414" s="136" t="s">
        <v>385</v>
      </c>
      <c r="P414" s="136" t="s">
        <v>386</v>
      </c>
      <c r="Q414" s="141" t="s">
        <v>1014</v>
      </c>
      <c r="R414" s="139">
        <v>6</v>
      </c>
      <c r="S414" s="136"/>
      <c r="T414" s="158">
        <v>7200</v>
      </c>
    </row>
    <row r="415" spans="11:20" x14ac:dyDescent="0.25">
      <c r="K415" s="136" t="s">
        <v>1016</v>
      </c>
      <c r="L415" s="136" t="s">
        <v>1017</v>
      </c>
      <c r="M415" s="137">
        <v>23100</v>
      </c>
      <c r="N415" s="136" t="s">
        <v>543</v>
      </c>
      <c r="O415" s="136" t="s">
        <v>385</v>
      </c>
      <c r="P415" s="136" t="s">
        <v>440</v>
      </c>
      <c r="Q415" s="138">
        <v>1</v>
      </c>
      <c r="R415" s="139">
        <v>7</v>
      </c>
      <c r="S415" s="136"/>
      <c r="T415" s="158">
        <v>2870</v>
      </c>
    </row>
    <row r="416" spans="11:20" x14ac:dyDescent="0.25">
      <c r="K416" s="136" t="s">
        <v>1018</v>
      </c>
      <c r="L416" s="136" t="s">
        <v>1017</v>
      </c>
      <c r="M416" s="137">
        <v>23105</v>
      </c>
      <c r="N416" s="136" t="s">
        <v>542</v>
      </c>
      <c r="O416" s="136" t="s">
        <v>385</v>
      </c>
      <c r="P416" s="136" t="s">
        <v>440</v>
      </c>
      <c r="Q416" s="138">
        <v>4</v>
      </c>
      <c r="R416" s="139">
        <v>4</v>
      </c>
      <c r="S416" s="136"/>
      <c r="T416" s="158">
        <v>3180</v>
      </c>
    </row>
    <row r="417" spans="11:20" x14ac:dyDescent="0.25">
      <c r="K417" s="136" t="s">
        <v>1019</v>
      </c>
      <c r="L417" s="136" t="s">
        <v>1017</v>
      </c>
      <c r="M417" s="137">
        <v>23110</v>
      </c>
      <c r="N417" s="136" t="s">
        <v>539</v>
      </c>
      <c r="O417" s="136" t="s">
        <v>385</v>
      </c>
      <c r="P417" s="136" t="s">
        <v>440</v>
      </c>
      <c r="Q417" s="141" t="s">
        <v>1020</v>
      </c>
      <c r="R417" s="139">
        <v>6</v>
      </c>
      <c r="S417" s="136"/>
      <c r="T417" s="158">
        <v>2840</v>
      </c>
    </row>
    <row r="418" spans="11:20" x14ac:dyDescent="0.25">
      <c r="K418" s="136" t="s">
        <v>1021</v>
      </c>
      <c r="L418" s="136" t="s">
        <v>1022</v>
      </c>
      <c r="M418" s="137">
        <v>23100</v>
      </c>
      <c r="N418" s="136" t="s">
        <v>543</v>
      </c>
      <c r="O418" s="136" t="s">
        <v>385</v>
      </c>
      <c r="P418" s="136" t="s">
        <v>408</v>
      </c>
      <c r="Q418" s="141" t="s">
        <v>815</v>
      </c>
      <c r="R418" s="139">
        <v>7</v>
      </c>
      <c r="S418" s="136"/>
      <c r="T418" s="158">
        <v>4690</v>
      </c>
    </row>
    <row r="419" spans="11:20" x14ac:dyDescent="0.25">
      <c r="K419" s="136" t="s">
        <v>1023</v>
      </c>
      <c r="L419" s="136" t="s">
        <v>1022</v>
      </c>
      <c r="M419" s="137">
        <v>23110</v>
      </c>
      <c r="N419" s="136" t="s">
        <v>539</v>
      </c>
      <c r="O419" s="136" t="s">
        <v>385</v>
      </c>
      <c r="P419" s="136" t="s">
        <v>408</v>
      </c>
      <c r="Q419" s="141" t="s">
        <v>880</v>
      </c>
      <c r="R419" s="139">
        <v>5</v>
      </c>
      <c r="S419" s="136"/>
      <c r="T419" s="158">
        <v>10160</v>
      </c>
    </row>
    <row r="420" spans="11:20" x14ac:dyDescent="0.25">
      <c r="K420" s="136" t="s">
        <v>1024</v>
      </c>
      <c r="L420" s="136" t="s">
        <v>1022</v>
      </c>
      <c r="M420" s="137">
        <v>23105</v>
      </c>
      <c r="N420" s="136" t="s">
        <v>542</v>
      </c>
      <c r="O420" s="136" t="s">
        <v>385</v>
      </c>
      <c r="P420" s="136" t="s">
        <v>408</v>
      </c>
      <c r="Q420" s="141" t="s">
        <v>1025</v>
      </c>
      <c r="R420" s="139">
        <v>3</v>
      </c>
      <c r="S420" s="136"/>
      <c r="T420" s="158">
        <v>10120</v>
      </c>
    </row>
    <row r="421" spans="11:20" x14ac:dyDescent="0.25">
      <c r="K421" s="136" t="s">
        <v>1026</v>
      </c>
      <c r="L421" s="136" t="s">
        <v>1027</v>
      </c>
      <c r="M421" s="137">
        <v>23105</v>
      </c>
      <c r="N421" s="136" t="s">
        <v>542</v>
      </c>
      <c r="O421" s="136" t="s">
        <v>385</v>
      </c>
      <c r="P421" s="136" t="s">
        <v>435</v>
      </c>
      <c r="Q421" s="141" t="s">
        <v>1028</v>
      </c>
      <c r="R421" s="139">
        <v>4</v>
      </c>
      <c r="S421" s="136"/>
      <c r="T421" s="158">
        <v>9720</v>
      </c>
    </row>
    <row r="422" spans="11:20" x14ac:dyDescent="0.25">
      <c r="K422" s="136" t="s">
        <v>1029</v>
      </c>
      <c r="L422" s="136" t="s">
        <v>1027</v>
      </c>
      <c r="M422" s="137">
        <v>23105</v>
      </c>
      <c r="N422" s="136" t="s">
        <v>542</v>
      </c>
      <c r="O422" s="136" t="s">
        <v>385</v>
      </c>
      <c r="P422" s="136" t="s">
        <v>435</v>
      </c>
      <c r="Q422" s="141" t="s">
        <v>799</v>
      </c>
      <c r="R422" s="139">
        <v>7</v>
      </c>
      <c r="S422" s="136"/>
      <c r="T422" s="158">
        <v>6050</v>
      </c>
    </row>
    <row r="423" spans="11:20" x14ac:dyDescent="0.25">
      <c r="K423" s="136" t="s">
        <v>1030</v>
      </c>
      <c r="L423" s="136" t="s">
        <v>1031</v>
      </c>
      <c r="M423" s="137">
        <v>23110</v>
      </c>
      <c r="N423" s="136" t="s">
        <v>539</v>
      </c>
      <c r="O423" s="136" t="s">
        <v>385</v>
      </c>
      <c r="P423" s="136" t="s">
        <v>440</v>
      </c>
      <c r="Q423" s="141" t="s">
        <v>453</v>
      </c>
      <c r="R423" s="139">
        <v>5</v>
      </c>
      <c r="S423" s="136"/>
      <c r="T423" s="158">
        <v>6900</v>
      </c>
    </row>
    <row r="424" spans="11:20" x14ac:dyDescent="0.25">
      <c r="K424" s="136" t="s">
        <v>1032</v>
      </c>
      <c r="L424" s="136" t="s">
        <v>1031</v>
      </c>
      <c r="M424" s="137">
        <v>23105</v>
      </c>
      <c r="N424" s="136" t="s">
        <v>542</v>
      </c>
      <c r="O424" s="136" t="s">
        <v>385</v>
      </c>
      <c r="P424" s="136" t="s">
        <v>440</v>
      </c>
      <c r="Q424" s="141" t="s">
        <v>1033</v>
      </c>
      <c r="R424" s="139">
        <v>3</v>
      </c>
      <c r="S424" s="136"/>
      <c r="T424" s="158">
        <v>9020</v>
      </c>
    </row>
    <row r="425" spans="11:20" x14ac:dyDescent="0.25">
      <c r="K425" s="136" t="s">
        <v>1034</v>
      </c>
      <c r="L425" s="136" t="s">
        <v>1035</v>
      </c>
      <c r="M425" s="137">
        <v>23105</v>
      </c>
      <c r="N425" s="136" t="s">
        <v>542</v>
      </c>
      <c r="O425" s="136" t="s">
        <v>385</v>
      </c>
      <c r="P425" s="136" t="s">
        <v>396</v>
      </c>
      <c r="Q425" s="141" t="s">
        <v>858</v>
      </c>
      <c r="R425" s="139">
        <v>7</v>
      </c>
      <c r="S425" s="136"/>
      <c r="T425" s="158">
        <v>6540</v>
      </c>
    </row>
    <row r="426" spans="11:20" x14ac:dyDescent="0.25">
      <c r="K426" s="136" t="s">
        <v>1036</v>
      </c>
      <c r="L426" s="136" t="s">
        <v>1035</v>
      </c>
      <c r="M426" s="137">
        <v>23105</v>
      </c>
      <c r="N426" s="136" t="s">
        <v>542</v>
      </c>
      <c r="O426" s="136" t="s">
        <v>385</v>
      </c>
      <c r="P426" s="136" t="s">
        <v>396</v>
      </c>
      <c r="Q426" s="143">
        <v>7</v>
      </c>
      <c r="R426" s="139">
        <v>3</v>
      </c>
      <c r="S426" s="136"/>
      <c r="T426" s="158">
        <v>4510</v>
      </c>
    </row>
    <row r="427" spans="11:20" x14ac:dyDescent="0.25">
      <c r="K427" s="136" t="s">
        <v>1037</v>
      </c>
      <c r="L427" s="136" t="s">
        <v>1035</v>
      </c>
      <c r="M427" s="137">
        <v>23105</v>
      </c>
      <c r="N427" s="136" t="s">
        <v>542</v>
      </c>
      <c r="O427" s="136" t="s">
        <v>385</v>
      </c>
      <c r="P427" s="136" t="s">
        <v>396</v>
      </c>
      <c r="Q427" s="141" t="s">
        <v>890</v>
      </c>
      <c r="R427" s="139">
        <v>4</v>
      </c>
      <c r="S427" s="136"/>
      <c r="T427" s="158">
        <v>6210</v>
      </c>
    </row>
    <row r="428" spans="11:20" x14ac:dyDescent="0.25">
      <c r="K428" s="136" t="s">
        <v>1038</v>
      </c>
      <c r="L428" s="136" t="s">
        <v>1035</v>
      </c>
      <c r="M428" s="137">
        <v>23110</v>
      </c>
      <c r="N428" s="136" t="s">
        <v>539</v>
      </c>
      <c r="O428" s="136" t="s">
        <v>385</v>
      </c>
      <c r="P428" s="136" t="s">
        <v>396</v>
      </c>
      <c r="Q428" s="141" t="s">
        <v>603</v>
      </c>
      <c r="R428" s="139">
        <v>6</v>
      </c>
      <c r="S428" s="136"/>
      <c r="T428" s="158">
        <v>11530</v>
      </c>
    </row>
    <row r="429" spans="11:20" x14ac:dyDescent="0.25">
      <c r="K429" s="136" t="s">
        <v>1039</v>
      </c>
      <c r="L429" s="136" t="s">
        <v>1040</v>
      </c>
      <c r="M429" s="137">
        <v>23110</v>
      </c>
      <c r="N429" s="136" t="s">
        <v>539</v>
      </c>
      <c r="O429" s="136" t="s">
        <v>385</v>
      </c>
      <c r="P429" s="136" t="s">
        <v>408</v>
      </c>
      <c r="Q429" s="141" t="s">
        <v>623</v>
      </c>
      <c r="R429" s="139">
        <v>5</v>
      </c>
      <c r="S429" s="136"/>
      <c r="T429" s="158">
        <v>5860</v>
      </c>
    </row>
    <row r="430" spans="11:20" x14ac:dyDescent="0.25">
      <c r="K430" s="136" t="s">
        <v>1041</v>
      </c>
      <c r="L430" s="136" t="s">
        <v>1040</v>
      </c>
      <c r="M430" s="137">
        <v>23105</v>
      </c>
      <c r="N430" s="136" t="s">
        <v>542</v>
      </c>
      <c r="O430" s="136" t="s">
        <v>385</v>
      </c>
      <c r="P430" s="136" t="s">
        <v>408</v>
      </c>
      <c r="Q430" s="141" t="s">
        <v>815</v>
      </c>
      <c r="R430" s="139">
        <v>4</v>
      </c>
      <c r="S430" s="136"/>
      <c r="T430" s="158">
        <v>4040</v>
      </c>
    </row>
    <row r="431" spans="11:20" hidden="1" x14ac:dyDescent="0.25">
      <c r="K431" s="136" t="s">
        <v>1042</v>
      </c>
      <c r="L431" s="136" t="s">
        <v>1043</v>
      </c>
      <c r="M431" s="137">
        <v>24550</v>
      </c>
      <c r="N431" s="136" t="s">
        <v>1044</v>
      </c>
      <c r="O431" s="136" t="s">
        <v>385</v>
      </c>
      <c r="P431" s="136" t="s">
        <v>396</v>
      </c>
      <c r="Q431" s="141" t="s">
        <v>1045</v>
      </c>
      <c r="R431" s="139">
        <v>2</v>
      </c>
      <c r="S431" s="136"/>
      <c r="T431" s="158">
        <v>8960</v>
      </c>
    </row>
    <row r="432" spans="11:20" x14ac:dyDescent="0.25">
      <c r="K432" s="136" t="s">
        <v>1048</v>
      </c>
      <c r="L432" s="136" t="s">
        <v>1043</v>
      </c>
      <c r="M432" s="137">
        <v>23105</v>
      </c>
      <c r="N432" s="136" t="s">
        <v>542</v>
      </c>
      <c r="O432" s="136" t="s">
        <v>385</v>
      </c>
      <c r="P432" s="136" t="s">
        <v>396</v>
      </c>
      <c r="Q432" s="143">
        <v>4</v>
      </c>
      <c r="R432" s="139">
        <v>7</v>
      </c>
      <c r="S432" s="136"/>
      <c r="T432" s="158">
        <v>3610</v>
      </c>
    </row>
    <row r="433" spans="11:20" x14ac:dyDescent="0.25">
      <c r="K433" s="136" t="s">
        <v>1049</v>
      </c>
      <c r="L433" s="136" t="s">
        <v>1043</v>
      </c>
      <c r="M433" s="137">
        <v>23105</v>
      </c>
      <c r="N433" s="136" t="s">
        <v>542</v>
      </c>
      <c r="O433" s="136" t="s">
        <v>385</v>
      </c>
      <c r="P433" s="136" t="s">
        <v>396</v>
      </c>
      <c r="Q433" s="143">
        <v>2</v>
      </c>
      <c r="R433" s="139">
        <v>4</v>
      </c>
      <c r="S433" s="136"/>
      <c r="T433" s="158">
        <v>2110</v>
      </c>
    </row>
    <row r="434" spans="11:20" x14ac:dyDescent="0.25">
      <c r="K434" s="136" t="s">
        <v>1050</v>
      </c>
      <c r="L434" s="136" t="s">
        <v>1043</v>
      </c>
      <c r="M434" s="137">
        <v>23110</v>
      </c>
      <c r="N434" s="136" t="s">
        <v>539</v>
      </c>
      <c r="O434" s="136" t="s">
        <v>385</v>
      </c>
      <c r="P434" s="136" t="s">
        <v>396</v>
      </c>
      <c r="Q434" s="143">
        <v>3</v>
      </c>
      <c r="R434" s="139">
        <v>5</v>
      </c>
      <c r="S434" s="136"/>
      <c r="T434" s="158">
        <v>2600</v>
      </c>
    </row>
    <row r="435" spans="11:20" x14ac:dyDescent="0.25">
      <c r="K435" s="136" t="s">
        <v>1051</v>
      </c>
      <c r="L435" s="136" t="s">
        <v>1043</v>
      </c>
      <c r="M435" s="137">
        <v>23105</v>
      </c>
      <c r="N435" s="136" t="s">
        <v>542</v>
      </c>
      <c r="O435" s="136" t="s">
        <v>385</v>
      </c>
      <c r="P435" s="136" t="s">
        <v>396</v>
      </c>
      <c r="Q435" s="143">
        <v>1</v>
      </c>
      <c r="R435" s="139">
        <v>3</v>
      </c>
      <c r="S435" s="136"/>
      <c r="T435" s="158">
        <v>2450</v>
      </c>
    </row>
    <row r="436" spans="11:20" x14ac:dyDescent="0.25">
      <c r="K436" s="136" t="s">
        <v>1052</v>
      </c>
      <c r="L436" s="136" t="s">
        <v>1053</v>
      </c>
      <c r="M436" s="137">
        <v>23105</v>
      </c>
      <c r="N436" s="136" t="s">
        <v>542</v>
      </c>
      <c r="O436" s="136" t="s">
        <v>385</v>
      </c>
      <c r="P436" s="136" t="s">
        <v>408</v>
      </c>
      <c r="Q436" s="141" t="s">
        <v>1054</v>
      </c>
      <c r="R436" s="139">
        <v>3</v>
      </c>
      <c r="S436" s="136"/>
      <c r="T436" s="158">
        <v>4880</v>
      </c>
    </row>
    <row r="437" spans="11:20" x14ac:dyDescent="0.25">
      <c r="K437" s="136" t="s">
        <v>1055</v>
      </c>
      <c r="L437" s="136" t="s">
        <v>1056</v>
      </c>
      <c r="M437" s="137">
        <v>23105</v>
      </c>
      <c r="N437" s="136" t="s">
        <v>542</v>
      </c>
      <c r="O437" s="136" t="s">
        <v>385</v>
      </c>
      <c r="P437" s="136" t="s">
        <v>396</v>
      </c>
      <c r="Q437" s="143">
        <v>4</v>
      </c>
      <c r="R437" s="139">
        <v>7</v>
      </c>
      <c r="S437" s="136"/>
      <c r="T437" s="158">
        <v>4530</v>
      </c>
    </row>
    <row r="438" spans="11:20" x14ac:dyDescent="0.25">
      <c r="K438" s="136" t="s">
        <v>1057</v>
      </c>
      <c r="L438" s="136" t="s">
        <v>1056</v>
      </c>
      <c r="M438" s="137">
        <v>23105</v>
      </c>
      <c r="N438" s="136" t="s">
        <v>542</v>
      </c>
      <c r="O438" s="136" t="s">
        <v>385</v>
      </c>
      <c r="P438" s="136" t="s">
        <v>396</v>
      </c>
      <c r="Q438" s="143">
        <v>5</v>
      </c>
      <c r="R438" s="139">
        <v>3</v>
      </c>
      <c r="S438" s="136"/>
      <c r="T438" s="158">
        <v>4570</v>
      </c>
    </row>
    <row r="439" spans="11:20" x14ac:dyDescent="0.25">
      <c r="K439" s="136" t="s">
        <v>1058</v>
      </c>
      <c r="L439" s="136" t="s">
        <v>1056</v>
      </c>
      <c r="M439" s="137">
        <v>23110</v>
      </c>
      <c r="N439" s="136" t="s">
        <v>539</v>
      </c>
      <c r="O439" s="136" t="s">
        <v>385</v>
      </c>
      <c r="P439" s="136" t="s">
        <v>396</v>
      </c>
      <c r="Q439" s="141" t="s">
        <v>474</v>
      </c>
      <c r="R439" s="139">
        <v>5</v>
      </c>
      <c r="S439" s="136"/>
      <c r="T439" s="158">
        <v>7090</v>
      </c>
    </row>
    <row r="440" spans="11:20" x14ac:dyDescent="0.25">
      <c r="K440" s="136" t="s">
        <v>1059</v>
      </c>
      <c r="L440" s="136" t="s">
        <v>1056</v>
      </c>
      <c r="M440" s="137">
        <v>23105</v>
      </c>
      <c r="N440" s="136" t="s">
        <v>542</v>
      </c>
      <c r="O440" s="136" t="s">
        <v>385</v>
      </c>
      <c r="P440" s="136" t="s">
        <v>396</v>
      </c>
      <c r="Q440" s="141" t="s">
        <v>475</v>
      </c>
      <c r="R440" s="139">
        <v>4</v>
      </c>
      <c r="S440" s="136"/>
      <c r="T440" s="158">
        <v>7060</v>
      </c>
    </row>
    <row r="441" spans="11:20" x14ac:dyDescent="0.25">
      <c r="K441" s="136" t="s">
        <v>1062</v>
      </c>
      <c r="L441" s="136" t="s">
        <v>1063</v>
      </c>
      <c r="M441" s="137">
        <v>23105</v>
      </c>
      <c r="N441" s="136" t="s">
        <v>542</v>
      </c>
      <c r="O441" s="136" t="s">
        <v>385</v>
      </c>
      <c r="P441" s="136" t="s">
        <v>940</v>
      </c>
      <c r="Q441" s="141" t="s">
        <v>414</v>
      </c>
      <c r="R441" s="139">
        <v>7</v>
      </c>
      <c r="S441" s="136"/>
      <c r="T441" s="158">
        <v>6930</v>
      </c>
    </row>
    <row r="442" spans="11:20" x14ac:dyDescent="0.25">
      <c r="K442" s="136" t="s">
        <v>1067</v>
      </c>
      <c r="L442" s="136" t="s">
        <v>1066</v>
      </c>
      <c r="M442" s="137">
        <v>23110</v>
      </c>
      <c r="N442" s="136" t="s">
        <v>539</v>
      </c>
      <c r="O442" s="136" t="s">
        <v>385</v>
      </c>
      <c r="P442" s="136" t="s">
        <v>408</v>
      </c>
      <c r="Q442" s="141" t="s">
        <v>1068</v>
      </c>
      <c r="R442" s="139">
        <v>5</v>
      </c>
      <c r="S442" s="136"/>
      <c r="T442" s="158">
        <v>6900</v>
      </c>
    </row>
    <row r="443" spans="11:20" x14ac:dyDescent="0.25">
      <c r="K443" s="136" t="s">
        <v>1069</v>
      </c>
      <c r="L443" s="136" t="s">
        <v>1066</v>
      </c>
      <c r="M443" s="137">
        <v>23105</v>
      </c>
      <c r="N443" s="136" t="s">
        <v>542</v>
      </c>
      <c r="O443" s="136" t="s">
        <v>385</v>
      </c>
      <c r="P443" s="136" t="s">
        <v>408</v>
      </c>
      <c r="Q443" s="141" t="s">
        <v>424</v>
      </c>
      <c r="R443" s="139">
        <v>4</v>
      </c>
      <c r="S443" s="136"/>
      <c r="T443" s="158">
        <v>6220</v>
      </c>
    </row>
    <row r="444" spans="11:20" x14ac:dyDescent="0.25">
      <c r="K444" s="136" t="s">
        <v>1070</v>
      </c>
      <c r="L444" s="136" t="s">
        <v>1066</v>
      </c>
      <c r="M444" s="137">
        <v>23105</v>
      </c>
      <c r="N444" s="136" t="s">
        <v>542</v>
      </c>
      <c r="O444" s="136" t="s">
        <v>385</v>
      </c>
      <c r="P444" s="136" t="s">
        <v>408</v>
      </c>
      <c r="Q444" s="141" t="s">
        <v>779</v>
      </c>
      <c r="R444" s="139">
        <v>3</v>
      </c>
      <c r="S444" s="136"/>
      <c r="T444" s="158">
        <v>6100</v>
      </c>
    </row>
    <row r="445" spans="11:20" x14ac:dyDescent="0.25">
      <c r="K445" s="136" t="s">
        <v>1074</v>
      </c>
      <c r="L445" s="136" t="s">
        <v>1073</v>
      </c>
      <c r="M445" s="137">
        <v>23105</v>
      </c>
      <c r="N445" s="136" t="s">
        <v>542</v>
      </c>
      <c r="O445" s="136" t="s">
        <v>385</v>
      </c>
      <c r="P445" s="136" t="s">
        <v>386</v>
      </c>
      <c r="Q445" s="141" t="s">
        <v>532</v>
      </c>
      <c r="R445" s="139">
        <v>4</v>
      </c>
      <c r="S445" s="136"/>
      <c r="T445" s="158">
        <v>6490</v>
      </c>
    </row>
    <row r="446" spans="11:20" x14ac:dyDescent="0.25">
      <c r="K446" s="136" t="s">
        <v>1075</v>
      </c>
      <c r="L446" s="136" t="s">
        <v>1073</v>
      </c>
      <c r="M446" s="137">
        <v>23105</v>
      </c>
      <c r="N446" s="136" t="s">
        <v>542</v>
      </c>
      <c r="O446" s="136" t="s">
        <v>385</v>
      </c>
      <c r="P446" s="136" t="s">
        <v>386</v>
      </c>
      <c r="Q446" s="138">
        <v>4</v>
      </c>
      <c r="R446" s="139">
        <v>7</v>
      </c>
      <c r="S446" s="136"/>
      <c r="T446" s="158">
        <v>4550</v>
      </c>
    </row>
    <row r="447" spans="11:20" x14ac:dyDescent="0.25">
      <c r="K447" s="136" t="s">
        <v>1076</v>
      </c>
      <c r="L447" s="136" t="s">
        <v>1073</v>
      </c>
      <c r="M447" s="137">
        <v>23110</v>
      </c>
      <c r="N447" s="136" t="s">
        <v>539</v>
      </c>
      <c r="O447" s="136" t="s">
        <v>385</v>
      </c>
      <c r="P447" s="136" t="s">
        <v>386</v>
      </c>
      <c r="Q447" s="141" t="s">
        <v>530</v>
      </c>
      <c r="R447" s="139">
        <v>5</v>
      </c>
      <c r="S447" s="136"/>
      <c r="T447" s="158">
        <v>7030</v>
      </c>
    </row>
    <row r="448" spans="11:20" x14ac:dyDescent="0.25">
      <c r="K448" s="136" t="s">
        <v>1077</v>
      </c>
      <c r="L448" s="136" t="s">
        <v>1073</v>
      </c>
      <c r="M448" s="137">
        <v>23110</v>
      </c>
      <c r="N448" s="136" t="s">
        <v>539</v>
      </c>
      <c r="O448" s="136" t="s">
        <v>385</v>
      </c>
      <c r="P448" s="136" t="s">
        <v>386</v>
      </c>
      <c r="Q448" s="141" t="s">
        <v>444</v>
      </c>
      <c r="R448" s="139">
        <v>3</v>
      </c>
      <c r="S448" s="136"/>
      <c r="T448" s="158">
        <v>6960</v>
      </c>
    </row>
    <row r="449" spans="11:20" x14ac:dyDescent="0.25">
      <c r="K449" s="136" t="s">
        <v>1078</v>
      </c>
      <c r="L449" s="136" t="s">
        <v>1079</v>
      </c>
      <c r="M449" s="137">
        <v>23105</v>
      </c>
      <c r="N449" s="136" t="s">
        <v>542</v>
      </c>
      <c r="O449" s="136" t="s">
        <v>385</v>
      </c>
      <c r="P449" s="136" t="s">
        <v>396</v>
      </c>
      <c r="Q449" s="141" t="s">
        <v>602</v>
      </c>
      <c r="R449" s="139">
        <v>4</v>
      </c>
      <c r="S449" s="136"/>
      <c r="T449" s="158">
        <v>10910</v>
      </c>
    </row>
    <row r="450" spans="11:20" x14ac:dyDescent="0.25">
      <c r="K450" s="136" t="s">
        <v>1080</v>
      </c>
      <c r="L450" s="136" t="s">
        <v>1079</v>
      </c>
      <c r="M450" s="137">
        <v>23105</v>
      </c>
      <c r="N450" s="136" t="s">
        <v>542</v>
      </c>
      <c r="O450" s="136" t="s">
        <v>385</v>
      </c>
      <c r="P450" s="136" t="s">
        <v>396</v>
      </c>
      <c r="Q450" s="141" t="s">
        <v>603</v>
      </c>
      <c r="R450" s="139">
        <v>7</v>
      </c>
      <c r="S450" s="136"/>
      <c r="T450" s="158">
        <v>11140</v>
      </c>
    </row>
    <row r="451" spans="11:20" x14ac:dyDescent="0.25">
      <c r="K451" s="136" t="s">
        <v>1081</v>
      </c>
      <c r="L451" s="136" t="s">
        <v>1079</v>
      </c>
      <c r="M451" s="137">
        <v>23110</v>
      </c>
      <c r="N451" s="136" t="s">
        <v>539</v>
      </c>
      <c r="O451" s="136" t="s">
        <v>385</v>
      </c>
      <c r="P451" s="136" t="s">
        <v>396</v>
      </c>
      <c r="Q451" s="143">
        <v>3</v>
      </c>
      <c r="R451" s="139">
        <v>5</v>
      </c>
      <c r="S451" s="136"/>
      <c r="T451" s="158">
        <v>2560</v>
      </c>
    </row>
    <row r="452" spans="11:20" x14ac:dyDescent="0.25">
      <c r="K452" s="136" t="s">
        <v>1082</v>
      </c>
      <c r="L452" s="136" t="s">
        <v>1079</v>
      </c>
      <c r="M452" s="137">
        <v>23110</v>
      </c>
      <c r="N452" s="136" t="s">
        <v>539</v>
      </c>
      <c r="O452" s="136" t="s">
        <v>385</v>
      </c>
      <c r="P452" s="136" t="s">
        <v>396</v>
      </c>
      <c r="Q452" s="143">
        <v>4</v>
      </c>
      <c r="R452" s="139">
        <v>3</v>
      </c>
      <c r="S452" s="136"/>
      <c r="T452" s="158">
        <v>4560</v>
      </c>
    </row>
    <row r="453" spans="11:20" x14ac:dyDescent="0.25">
      <c r="T453" s="159">
        <f>SUM(T2:T452)</f>
        <v>2087150</v>
      </c>
    </row>
  </sheetData>
  <autoFilter ref="K1:T453" xr:uid="{59399B35-E445-4864-AA2A-0AD99D17B4BC}">
    <filterColumn colId="3">
      <filters blank="1">
        <filter val="Varpkurl 18-23 v kg"/>
        <filter val="Varpkurl 19-50 v, kg"/>
        <filter val="Varpkurl 24-50 v kg"/>
        <filter val="Varpkurl 50 v+ kg"/>
        <filter val="Varpkurl 50+ kg"/>
      </filters>
    </filterColumn>
  </autoFilter>
  <mergeCells count="87">
    <mergeCell ref="A1:D1"/>
    <mergeCell ref="S2:T2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S40:T40"/>
    <mergeCell ref="S41:T41"/>
    <mergeCell ref="S42:T42"/>
    <mergeCell ref="S43:T43"/>
    <mergeCell ref="S44:T44"/>
    <mergeCell ref="S45:T45"/>
    <mergeCell ref="S46:T46"/>
    <mergeCell ref="S47:T47"/>
    <mergeCell ref="S48:T48"/>
    <mergeCell ref="S49:T49"/>
    <mergeCell ref="S50:T50"/>
    <mergeCell ref="S51:T51"/>
    <mergeCell ref="S52:T52"/>
    <mergeCell ref="S53:T53"/>
    <mergeCell ref="S54:T54"/>
    <mergeCell ref="S55:T55"/>
    <mergeCell ref="S56:T56"/>
    <mergeCell ref="S57:T57"/>
    <mergeCell ref="S58:T58"/>
    <mergeCell ref="S59:T59"/>
    <mergeCell ref="S60:T60"/>
    <mergeCell ref="S61:T61"/>
    <mergeCell ref="S62:T62"/>
    <mergeCell ref="S63:T63"/>
    <mergeCell ref="S64:T64"/>
    <mergeCell ref="S65:T65"/>
    <mergeCell ref="S66:T66"/>
    <mergeCell ref="S67:T67"/>
    <mergeCell ref="S68:T68"/>
    <mergeCell ref="S69:T69"/>
    <mergeCell ref="S70:T70"/>
    <mergeCell ref="S71:T71"/>
    <mergeCell ref="S72:T72"/>
    <mergeCell ref="S73:T73"/>
    <mergeCell ref="S74:T74"/>
    <mergeCell ref="S75:T75"/>
    <mergeCell ref="S76:T76"/>
    <mergeCell ref="S77:T77"/>
    <mergeCell ref="S78:T78"/>
    <mergeCell ref="S79:T79"/>
    <mergeCell ref="S80:T80"/>
    <mergeCell ref="S86:T86"/>
    <mergeCell ref="S87:T87"/>
    <mergeCell ref="S81:T81"/>
    <mergeCell ref="S82:T82"/>
    <mergeCell ref="S83:T83"/>
    <mergeCell ref="S84:T84"/>
    <mergeCell ref="S85:T8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97A1-FA50-4340-A83E-651D5E4171E8}">
  <sheetPr>
    <tabColor rgb="FFFFFF00"/>
  </sheetPr>
  <dimension ref="A1:R567"/>
  <sheetViews>
    <sheetView zoomScale="80" zoomScaleNormal="80" workbookViewId="0">
      <selection activeCell="C59" sqref="C59"/>
    </sheetView>
  </sheetViews>
  <sheetFormatPr defaultRowHeight="15.75" x14ac:dyDescent="0.25"/>
  <cols>
    <col min="1" max="1" width="14.7109375" customWidth="1"/>
    <col min="2" max="2" width="41" customWidth="1"/>
    <col min="3" max="3" width="20.85546875" customWidth="1"/>
    <col min="4" max="4" width="13.42578125" customWidth="1"/>
    <col min="5" max="5" width="13.85546875" customWidth="1"/>
    <col min="6" max="6" width="21.140625" customWidth="1"/>
    <col min="7" max="7" width="20.85546875" style="146" customWidth="1"/>
    <col min="8" max="8" width="15.85546875" style="146" customWidth="1"/>
    <col min="9" max="9" width="8" style="146" customWidth="1"/>
    <col min="10" max="10" width="63.42578125" style="146" customWidth="1"/>
    <col min="11" max="11" width="17.28515625" style="146" customWidth="1"/>
    <col min="12" max="12" width="9.5703125" style="146" customWidth="1"/>
    <col min="13" max="13" width="11.140625" style="146" customWidth="1"/>
    <col min="14" max="14" width="18.5703125" style="146" customWidth="1"/>
    <col min="15" max="15" width="8.28515625" style="146" customWidth="1"/>
    <col min="16" max="16" width="16.42578125" style="146" customWidth="1"/>
    <col min="17" max="18" width="9.140625" style="147"/>
  </cols>
  <sheetData>
    <row r="1" spans="1:16" ht="19.5" x14ac:dyDescent="0.3">
      <c r="A1" s="188" t="s">
        <v>1083</v>
      </c>
      <c r="B1" s="178"/>
      <c r="C1" s="178"/>
      <c r="D1" s="179"/>
      <c r="F1" s="17"/>
      <c r="G1" s="189" t="s">
        <v>1086</v>
      </c>
      <c r="H1" s="190"/>
      <c r="I1" s="190"/>
      <c r="J1" s="190"/>
      <c r="K1" s="190"/>
      <c r="L1" s="190"/>
      <c r="M1" s="190"/>
      <c r="N1" s="190"/>
      <c r="O1" s="190"/>
      <c r="P1" s="152"/>
    </row>
    <row r="2" spans="1:16" x14ac:dyDescent="0.25">
      <c r="E2" s="17" t="s">
        <v>1113</v>
      </c>
      <c r="G2" s="153"/>
      <c r="H2" s="153"/>
      <c r="I2" s="153"/>
      <c r="J2" s="153"/>
      <c r="K2" s="153"/>
      <c r="L2" s="153"/>
      <c r="M2" s="153"/>
      <c r="N2" s="153"/>
      <c r="O2" s="153"/>
      <c r="P2" s="152"/>
    </row>
    <row r="3" spans="1:16" x14ac:dyDescent="0.25">
      <c r="A3" s="147"/>
      <c r="B3" s="147"/>
      <c r="C3" s="147"/>
      <c r="D3" s="147"/>
      <c r="E3" s="149" t="s">
        <v>1114</v>
      </c>
      <c r="G3" s="131" t="s">
        <v>376</v>
      </c>
      <c r="H3" s="131" t="s">
        <v>97</v>
      </c>
      <c r="I3" s="131" t="s">
        <v>377</v>
      </c>
      <c r="J3" s="131" t="s">
        <v>34</v>
      </c>
      <c r="K3" s="131" t="s">
        <v>378</v>
      </c>
      <c r="L3" s="131" t="s">
        <v>379</v>
      </c>
      <c r="M3" s="131" t="s">
        <v>380</v>
      </c>
      <c r="N3" s="131" t="s">
        <v>381</v>
      </c>
      <c r="P3" s="132" t="s">
        <v>85</v>
      </c>
    </row>
    <row r="4" spans="1:16" x14ac:dyDescent="0.25">
      <c r="A4" s="147"/>
      <c r="B4" s="148" t="s">
        <v>367</v>
      </c>
      <c r="C4" s="161">
        <f>Fóður!C4</f>
        <v>2087150</v>
      </c>
      <c r="D4" s="147" t="s">
        <v>375</v>
      </c>
      <c r="E4" s="147"/>
      <c r="G4" s="133">
        <v>45660.434270833299</v>
      </c>
      <c r="H4" s="134" t="s">
        <v>382</v>
      </c>
      <c r="I4" s="134" t="s">
        <v>383</v>
      </c>
      <c r="J4" s="134" t="s">
        <v>384</v>
      </c>
      <c r="K4" s="134" t="s">
        <v>385</v>
      </c>
      <c r="L4" s="134" t="s">
        <v>386</v>
      </c>
      <c r="M4" s="134" t="s">
        <v>387</v>
      </c>
      <c r="N4" s="135" t="s">
        <v>388</v>
      </c>
      <c r="O4" s="186">
        <v>10520</v>
      </c>
      <c r="P4" s="187"/>
    </row>
    <row r="5" spans="1:16" x14ac:dyDescent="0.25">
      <c r="A5" s="147"/>
      <c r="B5" s="148" t="s">
        <v>1084</v>
      </c>
      <c r="C5" s="162">
        <f>C4*1.15</f>
        <v>2400222.5</v>
      </c>
      <c r="D5" s="147"/>
      <c r="E5" s="147"/>
      <c r="G5" s="133">
        <v>45660.420289351903</v>
      </c>
      <c r="H5" s="134" t="s">
        <v>382</v>
      </c>
      <c r="I5" s="134" t="s">
        <v>389</v>
      </c>
      <c r="J5" s="134" t="s">
        <v>390</v>
      </c>
      <c r="K5" s="134" t="s">
        <v>385</v>
      </c>
      <c r="L5" s="134" t="s">
        <v>386</v>
      </c>
      <c r="M5" s="134" t="s">
        <v>391</v>
      </c>
      <c r="N5" s="135" t="s">
        <v>392</v>
      </c>
      <c r="O5" s="186">
        <v>7070</v>
      </c>
      <c r="P5" s="187"/>
    </row>
    <row r="6" spans="1:16" x14ac:dyDescent="0.25">
      <c r="A6" s="147"/>
      <c r="B6" s="148" t="s">
        <v>1085</v>
      </c>
      <c r="C6" s="163">
        <f>C5*0.22</f>
        <v>528048.94999999995</v>
      </c>
      <c r="D6" s="147"/>
      <c r="E6" s="147"/>
      <c r="G6" s="133">
        <v>45660.425520833298</v>
      </c>
      <c r="H6" s="134" t="s">
        <v>382</v>
      </c>
      <c r="I6" s="134" t="s">
        <v>383</v>
      </c>
      <c r="J6" s="134" t="s">
        <v>384</v>
      </c>
      <c r="K6" s="134" t="s">
        <v>385</v>
      </c>
      <c r="L6" s="134" t="s">
        <v>386</v>
      </c>
      <c r="M6" s="134" t="s">
        <v>393</v>
      </c>
      <c r="N6" s="135" t="s">
        <v>394</v>
      </c>
      <c r="O6" s="186">
        <v>6500</v>
      </c>
      <c r="P6" s="187"/>
    </row>
    <row r="7" spans="1:16" x14ac:dyDescent="0.25">
      <c r="A7" s="147"/>
      <c r="B7" s="149"/>
      <c r="C7" s="147"/>
      <c r="D7" s="147"/>
      <c r="E7" s="147"/>
      <c r="G7" s="133">
        <v>45664.398148148102</v>
      </c>
      <c r="H7" s="134" t="s">
        <v>395</v>
      </c>
      <c r="I7" s="134" t="s">
        <v>383</v>
      </c>
      <c r="J7" s="134" t="s">
        <v>384</v>
      </c>
      <c r="K7" s="134" t="s">
        <v>385</v>
      </c>
      <c r="L7" s="134" t="s">
        <v>396</v>
      </c>
      <c r="M7" s="134" t="s">
        <v>397</v>
      </c>
      <c r="N7" s="135" t="s">
        <v>398</v>
      </c>
      <c r="O7" s="186">
        <v>8940</v>
      </c>
      <c r="P7" s="187"/>
    </row>
    <row r="8" spans="1:16" x14ac:dyDescent="0.25">
      <c r="A8" s="147"/>
      <c r="B8" s="147"/>
      <c r="C8" s="147"/>
      <c r="D8" s="147"/>
      <c r="E8" s="147"/>
      <c r="G8" s="133">
        <v>45664.4070138889</v>
      </c>
      <c r="H8" s="134" t="s">
        <v>395</v>
      </c>
      <c r="I8" s="134" t="s">
        <v>383</v>
      </c>
      <c r="J8" s="134" t="s">
        <v>384</v>
      </c>
      <c r="K8" s="134" t="s">
        <v>385</v>
      </c>
      <c r="L8" s="134" t="s">
        <v>396</v>
      </c>
      <c r="M8" s="134" t="s">
        <v>399</v>
      </c>
      <c r="N8" s="135" t="s">
        <v>400</v>
      </c>
      <c r="O8" s="186">
        <v>9120</v>
      </c>
      <c r="P8" s="187"/>
    </row>
    <row r="9" spans="1:16" x14ac:dyDescent="0.25">
      <c r="A9" s="147"/>
      <c r="B9" s="147"/>
      <c r="C9" s="147"/>
      <c r="D9" s="147"/>
      <c r="E9" s="147"/>
      <c r="G9" s="133">
        <v>45664.423969907402</v>
      </c>
      <c r="H9" s="134" t="s">
        <v>395</v>
      </c>
      <c r="I9" s="134" t="s">
        <v>383</v>
      </c>
      <c r="J9" s="134" t="s">
        <v>384</v>
      </c>
      <c r="K9" s="134" t="s">
        <v>385</v>
      </c>
      <c r="L9" s="134" t="s">
        <v>396</v>
      </c>
      <c r="M9" s="134" t="s">
        <v>401</v>
      </c>
      <c r="N9" s="135" t="s">
        <v>388</v>
      </c>
      <c r="O9" s="186">
        <v>7240</v>
      </c>
      <c r="P9" s="187"/>
    </row>
    <row r="10" spans="1:16" x14ac:dyDescent="0.25">
      <c r="A10" s="147"/>
      <c r="B10" s="147"/>
      <c r="C10" s="147"/>
      <c r="D10" s="147"/>
      <c r="E10" s="147"/>
      <c r="G10" s="133">
        <v>45664.411620370403</v>
      </c>
      <c r="H10" s="134" t="s">
        <v>395</v>
      </c>
      <c r="I10" s="134" t="s">
        <v>383</v>
      </c>
      <c r="J10" s="134" t="s">
        <v>384</v>
      </c>
      <c r="K10" s="134" t="s">
        <v>385</v>
      </c>
      <c r="L10" s="134" t="s">
        <v>396</v>
      </c>
      <c r="M10" s="134" t="s">
        <v>388</v>
      </c>
      <c r="N10" s="135" t="s">
        <v>394</v>
      </c>
      <c r="O10" s="186">
        <v>4110</v>
      </c>
      <c r="P10" s="187"/>
    </row>
    <row r="11" spans="1:16" x14ac:dyDescent="0.25">
      <c r="A11" s="147"/>
      <c r="B11" s="147"/>
      <c r="C11" s="147"/>
      <c r="D11" s="147"/>
      <c r="E11" s="147"/>
      <c r="G11" s="133">
        <v>45665.422465277799</v>
      </c>
      <c r="H11" s="134" t="s">
        <v>402</v>
      </c>
      <c r="I11" s="134" t="s">
        <v>383</v>
      </c>
      <c r="J11" s="134" t="s">
        <v>384</v>
      </c>
      <c r="K11" s="134" t="s">
        <v>385</v>
      </c>
      <c r="L11" s="134" t="s">
        <v>386</v>
      </c>
      <c r="M11" s="134" t="s">
        <v>391</v>
      </c>
      <c r="N11" s="135" t="s">
        <v>394</v>
      </c>
      <c r="O11" s="186">
        <v>7010</v>
      </c>
      <c r="P11" s="187"/>
    </row>
    <row r="12" spans="1:16" x14ac:dyDescent="0.25">
      <c r="A12" s="147"/>
      <c r="B12" s="147"/>
      <c r="C12" s="147"/>
      <c r="D12" s="147"/>
      <c r="E12" s="147"/>
      <c r="G12" s="133">
        <v>45665.428321759297</v>
      </c>
      <c r="H12" s="134" t="s">
        <v>402</v>
      </c>
      <c r="I12" s="134" t="s">
        <v>389</v>
      </c>
      <c r="J12" s="134" t="s">
        <v>390</v>
      </c>
      <c r="K12" s="134" t="s">
        <v>385</v>
      </c>
      <c r="L12" s="134" t="s">
        <v>386</v>
      </c>
      <c r="M12" s="134" t="s">
        <v>393</v>
      </c>
      <c r="N12" s="135" t="s">
        <v>403</v>
      </c>
      <c r="O12" s="186">
        <v>7090</v>
      </c>
      <c r="P12" s="187"/>
    </row>
    <row r="13" spans="1:16" x14ac:dyDescent="0.25">
      <c r="A13" s="147"/>
      <c r="B13" s="147"/>
      <c r="C13" s="147"/>
      <c r="D13" s="147"/>
      <c r="E13" s="147"/>
      <c r="G13" s="133">
        <v>45665.416331018503</v>
      </c>
      <c r="H13" s="134" t="s">
        <v>402</v>
      </c>
      <c r="I13" s="134" t="s">
        <v>389</v>
      </c>
      <c r="J13" s="134" t="s">
        <v>390</v>
      </c>
      <c r="K13" s="134" t="s">
        <v>385</v>
      </c>
      <c r="L13" s="134" t="s">
        <v>386</v>
      </c>
      <c r="M13" s="134" t="s">
        <v>404</v>
      </c>
      <c r="N13" s="135" t="s">
        <v>392</v>
      </c>
      <c r="O13" s="186">
        <v>6990</v>
      </c>
      <c r="P13" s="187"/>
    </row>
    <row r="14" spans="1:16" x14ac:dyDescent="0.25">
      <c r="A14" s="147"/>
      <c r="B14" s="150"/>
      <c r="C14" s="150"/>
      <c r="D14" s="147"/>
      <c r="E14" s="147"/>
      <c r="G14" s="133">
        <v>45665.435844907399</v>
      </c>
      <c r="H14" s="134" t="s">
        <v>402</v>
      </c>
      <c r="I14" s="134" t="s">
        <v>383</v>
      </c>
      <c r="J14" s="134" t="s">
        <v>384</v>
      </c>
      <c r="K14" s="134" t="s">
        <v>385</v>
      </c>
      <c r="L14" s="134" t="s">
        <v>386</v>
      </c>
      <c r="M14" s="134" t="s">
        <v>388</v>
      </c>
      <c r="N14" s="135" t="s">
        <v>400</v>
      </c>
      <c r="O14" s="186">
        <v>4230</v>
      </c>
      <c r="P14" s="187"/>
    </row>
    <row r="15" spans="1:16" x14ac:dyDescent="0.25">
      <c r="A15" s="147"/>
      <c r="B15" s="151" t="s">
        <v>362</v>
      </c>
      <c r="C15" s="160">
        <f>C6</f>
        <v>528048.94999999995</v>
      </c>
      <c r="D15" s="149" t="s">
        <v>5</v>
      </c>
      <c r="E15" s="147"/>
      <c r="G15" s="133">
        <v>45665.431608796302</v>
      </c>
      <c r="H15" s="134" t="s">
        <v>402</v>
      </c>
      <c r="I15" s="134" t="s">
        <v>383</v>
      </c>
      <c r="J15" s="134" t="s">
        <v>384</v>
      </c>
      <c r="K15" s="134" t="s">
        <v>385</v>
      </c>
      <c r="L15" s="134" t="s">
        <v>386</v>
      </c>
      <c r="M15" s="134" t="s">
        <v>392</v>
      </c>
      <c r="N15" s="135" t="s">
        <v>398</v>
      </c>
      <c r="O15" s="186">
        <v>4050</v>
      </c>
      <c r="P15" s="187"/>
    </row>
    <row r="16" spans="1:16" x14ac:dyDescent="0.25">
      <c r="A16" s="147"/>
      <c r="B16" s="147"/>
      <c r="C16" s="147"/>
      <c r="D16" s="147"/>
      <c r="E16" s="147"/>
      <c r="G16" s="133">
        <v>45670.409849536998</v>
      </c>
      <c r="H16" s="134" t="s">
        <v>405</v>
      </c>
      <c r="I16" s="134" t="s">
        <v>406</v>
      </c>
      <c r="J16" s="134" t="s">
        <v>407</v>
      </c>
      <c r="K16" s="134" t="s">
        <v>385</v>
      </c>
      <c r="L16" s="134" t="s">
        <v>408</v>
      </c>
      <c r="M16" s="134" t="s">
        <v>409</v>
      </c>
      <c r="N16" s="135" t="s">
        <v>410</v>
      </c>
      <c r="O16" s="186">
        <v>3290</v>
      </c>
      <c r="P16" s="187"/>
    </row>
    <row r="17" spans="1:16" x14ac:dyDescent="0.25">
      <c r="A17" s="147"/>
      <c r="B17" s="147"/>
      <c r="C17" s="147"/>
      <c r="D17" s="147"/>
      <c r="E17" s="147"/>
      <c r="G17" s="134"/>
      <c r="H17" s="134" t="s">
        <v>405</v>
      </c>
      <c r="I17" s="134" t="s">
        <v>406</v>
      </c>
      <c r="J17" s="134" t="s">
        <v>407</v>
      </c>
      <c r="K17" s="134" t="s">
        <v>385</v>
      </c>
      <c r="L17" s="134" t="s">
        <v>408</v>
      </c>
      <c r="M17" s="134" t="s">
        <v>400</v>
      </c>
      <c r="N17" s="135" t="s">
        <v>411</v>
      </c>
      <c r="O17" s="186">
        <v>3000</v>
      </c>
      <c r="P17" s="187"/>
    </row>
    <row r="18" spans="1:16" x14ac:dyDescent="0.25">
      <c r="A18" s="147"/>
      <c r="B18" s="147"/>
      <c r="C18" s="147"/>
      <c r="D18" s="147"/>
      <c r="E18" s="147"/>
      <c r="G18" s="134"/>
      <c r="H18" s="134" t="s">
        <v>405</v>
      </c>
      <c r="I18" s="134" t="s">
        <v>406</v>
      </c>
      <c r="J18" s="134" t="s">
        <v>407</v>
      </c>
      <c r="K18" s="134" t="s">
        <v>385</v>
      </c>
      <c r="L18" s="134" t="s">
        <v>408</v>
      </c>
      <c r="M18" s="134" t="s">
        <v>392</v>
      </c>
      <c r="N18" s="135" t="s">
        <v>412</v>
      </c>
      <c r="O18" s="186">
        <v>3000</v>
      </c>
      <c r="P18" s="187"/>
    </row>
    <row r="19" spans="1:16" x14ac:dyDescent="0.25">
      <c r="A19" s="147"/>
      <c r="B19" s="147"/>
      <c r="C19" s="147"/>
      <c r="D19" s="147"/>
      <c r="E19" s="147"/>
      <c r="G19" s="133">
        <v>45670.400300925903</v>
      </c>
      <c r="H19" s="134" t="s">
        <v>405</v>
      </c>
      <c r="I19" s="134" t="s">
        <v>383</v>
      </c>
      <c r="J19" s="134" t="s">
        <v>384</v>
      </c>
      <c r="K19" s="134" t="s">
        <v>385</v>
      </c>
      <c r="L19" s="134" t="s">
        <v>408</v>
      </c>
      <c r="M19" s="134" t="s">
        <v>413</v>
      </c>
      <c r="N19" s="135" t="s">
        <v>398</v>
      </c>
      <c r="O19" s="186">
        <v>10000</v>
      </c>
      <c r="P19" s="187"/>
    </row>
    <row r="20" spans="1:16" x14ac:dyDescent="0.25">
      <c r="A20" s="147"/>
      <c r="B20" s="147"/>
      <c r="C20" s="147"/>
      <c r="D20" s="147"/>
      <c r="E20" s="147"/>
      <c r="G20" s="134"/>
      <c r="H20" s="134" t="s">
        <v>405</v>
      </c>
      <c r="I20" s="134" t="s">
        <v>383</v>
      </c>
      <c r="J20" s="134" t="s">
        <v>384</v>
      </c>
      <c r="K20" s="134" t="s">
        <v>385</v>
      </c>
      <c r="L20" s="134" t="s">
        <v>408</v>
      </c>
      <c r="M20" s="134" t="s">
        <v>414</v>
      </c>
      <c r="N20" s="135" t="s">
        <v>400</v>
      </c>
      <c r="O20" s="186">
        <v>6220</v>
      </c>
      <c r="P20" s="187"/>
    </row>
    <row r="21" spans="1:16" x14ac:dyDescent="0.25">
      <c r="A21" s="147"/>
      <c r="B21" s="147"/>
      <c r="C21" s="147"/>
      <c r="D21" s="147"/>
      <c r="E21" s="147"/>
      <c r="G21" s="133">
        <v>45670.639293981498</v>
      </c>
      <c r="H21" s="134" t="s">
        <v>415</v>
      </c>
      <c r="I21" s="134" t="s">
        <v>383</v>
      </c>
      <c r="J21" s="134" t="s">
        <v>384</v>
      </c>
      <c r="K21" s="134" t="s">
        <v>385</v>
      </c>
      <c r="L21" s="134" t="s">
        <v>416</v>
      </c>
      <c r="M21" s="134" t="s">
        <v>417</v>
      </c>
      <c r="N21" s="135" t="s">
        <v>400</v>
      </c>
      <c r="O21" s="186">
        <v>3600</v>
      </c>
      <c r="P21" s="187"/>
    </row>
    <row r="22" spans="1:16" x14ac:dyDescent="0.25">
      <c r="A22" s="147"/>
      <c r="B22" s="147"/>
      <c r="C22" s="147"/>
      <c r="D22" s="147"/>
      <c r="E22" s="147"/>
      <c r="G22" s="133">
        <v>45670.628182870401</v>
      </c>
      <c r="H22" s="134" t="s">
        <v>415</v>
      </c>
      <c r="I22" s="134" t="s">
        <v>389</v>
      </c>
      <c r="J22" s="134" t="s">
        <v>390</v>
      </c>
      <c r="K22" s="134" t="s">
        <v>385</v>
      </c>
      <c r="L22" s="134" t="s">
        <v>416</v>
      </c>
      <c r="M22" s="134" t="s">
        <v>397</v>
      </c>
      <c r="N22" s="135" t="s">
        <v>388</v>
      </c>
      <c r="O22" s="186">
        <v>5980</v>
      </c>
      <c r="P22" s="187"/>
    </row>
    <row r="23" spans="1:16" x14ac:dyDescent="0.25">
      <c r="A23" s="147"/>
      <c r="B23" s="147"/>
      <c r="C23" s="147"/>
      <c r="D23" s="147"/>
      <c r="E23" s="147"/>
      <c r="G23" s="133">
        <v>45670.6187615741</v>
      </c>
      <c r="H23" s="134" t="s">
        <v>415</v>
      </c>
      <c r="I23" s="134" t="s">
        <v>389</v>
      </c>
      <c r="J23" s="134" t="s">
        <v>390</v>
      </c>
      <c r="K23" s="134" t="s">
        <v>385</v>
      </c>
      <c r="L23" s="134" t="s">
        <v>416</v>
      </c>
      <c r="M23" s="134" t="s">
        <v>418</v>
      </c>
      <c r="N23" s="135" t="s">
        <v>392</v>
      </c>
      <c r="O23" s="186">
        <v>8020</v>
      </c>
      <c r="P23" s="187"/>
    </row>
    <row r="24" spans="1:16" x14ac:dyDescent="0.25">
      <c r="A24" s="147"/>
      <c r="B24" s="147"/>
      <c r="C24" s="147"/>
      <c r="D24" s="147"/>
      <c r="E24" s="147"/>
      <c r="G24" s="134"/>
      <c r="H24" s="134" t="s">
        <v>415</v>
      </c>
      <c r="I24" s="134" t="s">
        <v>383</v>
      </c>
      <c r="J24" s="134" t="s">
        <v>384</v>
      </c>
      <c r="K24" s="134" t="s">
        <v>385</v>
      </c>
      <c r="L24" s="134" t="s">
        <v>416</v>
      </c>
      <c r="M24" s="134" t="s">
        <v>419</v>
      </c>
      <c r="N24" s="135" t="s">
        <v>394</v>
      </c>
      <c r="O24" s="186">
        <v>4200</v>
      </c>
      <c r="P24" s="187"/>
    </row>
    <row r="25" spans="1:16" x14ac:dyDescent="0.25">
      <c r="A25" s="147"/>
      <c r="B25" s="147"/>
      <c r="C25" s="147"/>
      <c r="D25" s="147"/>
      <c r="E25" s="147"/>
      <c r="G25" s="133">
        <v>45670.632245370398</v>
      </c>
      <c r="H25" s="134" t="s">
        <v>415</v>
      </c>
      <c r="I25" s="134" t="s">
        <v>389</v>
      </c>
      <c r="J25" s="134" t="s">
        <v>390</v>
      </c>
      <c r="K25" s="134" t="s">
        <v>385</v>
      </c>
      <c r="L25" s="134" t="s">
        <v>416</v>
      </c>
      <c r="M25" s="134" t="s">
        <v>116</v>
      </c>
      <c r="N25" s="135" t="s">
        <v>403</v>
      </c>
      <c r="O25" s="186">
        <v>3470</v>
      </c>
      <c r="P25" s="187"/>
    </row>
    <row r="26" spans="1:16" x14ac:dyDescent="0.25">
      <c r="A26" s="147"/>
      <c r="B26" s="147"/>
      <c r="C26" s="147"/>
      <c r="D26" s="147"/>
      <c r="E26" s="147"/>
      <c r="G26" s="133">
        <v>45670.623009259303</v>
      </c>
      <c r="H26" s="134" t="s">
        <v>415</v>
      </c>
      <c r="I26" s="134" t="s">
        <v>406</v>
      </c>
      <c r="J26" s="134" t="s">
        <v>407</v>
      </c>
      <c r="K26" s="134" t="s">
        <v>385</v>
      </c>
      <c r="L26" s="134" t="s">
        <v>416</v>
      </c>
      <c r="M26" s="134" t="s">
        <v>403</v>
      </c>
      <c r="N26" s="135" t="s">
        <v>412</v>
      </c>
      <c r="O26" s="186">
        <v>3080</v>
      </c>
      <c r="P26" s="187"/>
    </row>
    <row r="27" spans="1:16" x14ac:dyDescent="0.25">
      <c r="A27" s="147"/>
      <c r="B27" s="147"/>
      <c r="C27" s="147"/>
      <c r="D27" s="147"/>
      <c r="E27" s="147"/>
      <c r="G27" s="133">
        <v>45677.701261574097</v>
      </c>
      <c r="H27" s="134" t="s">
        <v>420</v>
      </c>
      <c r="I27" s="134" t="s">
        <v>421</v>
      </c>
      <c r="J27" s="134" t="s">
        <v>422</v>
      </c>
      <c r="K27" s="134" t="s">
        <v>385</v>
      </c>
      <c r="L27" s="134" t="s">
        <v>408</v>
      </c>
      <c r="M27" s="134" t="s">
        <v>400</v>
      </c>
      <c r="N27" s="135" t="s">
        <v>411</v>
      </c>
      <c r="O27" s="186">
        <v>3050</v>
      </c>
      <c r="P27" s="187"/>
    </row>
    <row r="28" spans="1:16" x14ac:dyDescent="0.25">
      <c r="G28" s="133">
        <v>45677.709502314799</v>
      </c>
      <c r="H28" s="134" t="s">
        <v>420</v>
      </c>
      <c r="I28" s="134" t="s">
        <v>389</v>
      </c>
      <c r="J28" s="134" t="s">
        <v>390</v>
      </c>
      <c r="K28" s="134" t="s">
        <v>385</v>
      </c>
      <c r="L28" s="134" t="s">
        <v>408</v>
      </c>
      <c r="M28" s="134" t="s">
        <v>423</v>
      </c>
      <c r="N28" s="135" t="s">
        <v>392</v>
      </c>
      <c r="O28" s="186">
        <v>10120</v>
      </c>
      <c r="P28" s="187"/>
    </row>
    <row r="29" spans="1:16" x14ac:dyDescent="0.25">
      <c r="G29" s="133">
        <v>45677.724016203698</v>
      </c>
      <c r="H29" s="134" t="s">
        <v>420</v>
      </c>
      <c r="I29" s="134" t="s">
        <v>383</v>
      </c>
      <c r="J29" s="134" t="s">
        <v>384</v>
      </c>
      <c r="K29" s="134" t="s">
        <v>385</v>
      </c>
      <c r="L29" s="134" t="s">
        <v>408</v>
      </c>
      <c r="M29" s="134" t="s">
        <v>424</v>
      </c>
      <c r="N29" s="135" t="s">
        <v>403</v>
      </c>
      <c r="O29" s="186">
        <v>6040</v>
      </c>
      <c r="P29" s="187"/>
    </row>
    <row r="30" spans="1:16" x14ac:dyDescent="0.25">
      <c r="G30" s="134"/>
      <c r="H30" s="134" t="s">
        <v>420</v>
      </c>
      <c r="I30" s="134" t="s">
        <v>383</v>
      </c>
      <c r="J30" s="134" t="s">
        <v>384</v>
      </c>
      <c r="K30" s="134" t="s">
        <v>385</v>
      </c>
      <c r="L30" s="134" t="s">
        <v>408</v>
      </c>
      <c r="M30" s="134" t="s">
        <v>425</v>
      </c>
      <c r="N30" s="135" t="s">
        <v>394</v>
      </c>
      <c r="O30" s="186">
        <v>6000</v>
      </c>
      <c r="P30" s="187"/>
    </row>
    <row r="31" spans="1:16" x14ac:dyDescent="0.25">
      <c r="G31" s="133">
        <v>45678.352939814802</v>
      </c>
      <c r="H31" s="134" t="s">
        <v>426</v>
      </c>
      <c r="I31" s="134" t="s">
        <v>389</v>
      </c>
      <c r="J31" s="134" t="s">
        <v>390</v>
      </c>
      <c r="K31" s="134" t="s">
        <v>385</v>
      </c>
      <c r="L31" s="134" t="s">
        <v>386</v>
      </c>
      <c r="M31" s="134" t="s">
        <v>427</v>
      </c>
      <c r="N31" s="135" t="s">
        <v>388</v>
      </c>
      <c r="O31" s="186">
        <v>11000</v>
      </c>
      <c r="P31" s="187"/>
    </row>
    <row r="32" spans="1:16" x14ac:dyDescent="0.25">
      <c r="G32" s="133">
        <v>45678.368425925903</v>
      </c>
      <c r="H32" s="134" t="s">
        <v>426</v>
      </c>
      <c r="I32" s="134" t="s">
        <v>383</v>
      </c>
      <c r="J32" s="134" t="s">
        <v>384</v>
      </c>
      <c r="K32" s="134" t="s">
        <v>385</v>
      </c>
      <c r="L32" s="134" t="s">
        <v>386</v>
      </c>
      <c r="M32" s="134" t="s">
        <v>428</v>
      </c>
      <c r="N32" s="135" t="s">
        <v>400</v>
      </c>
      <c r="O32" s="186">
        <v>11010</v>
      </c>
      <c r="P32" s="187"/>
    </row>
    <row r="33" spans="3:16" x14ac:dyDescent="0.25">
      <c r="G33" s="133">
        <v>45678.375439814801</v>
      </c>
      <c r="H33" s="134" t="s">
        <v>426</v>
      </c>
      <c r="I33" s="134" t="s">
        <v>383</v>
      </c>
      <c r="J33" s="134" t="s">
        <v>384</v>
      </c>
      <c r="K33" s="134" t="s">
        <v>385</v>
      </c>
      <c r="L33" s="134" t="s">
        <v>386</v>
      </c>
      <c r="M33" s="134" t="s">
        <v>429</v>
      </c>
      <c r="N33" s="135" t="s">
        <v>398</v>
      </c>
      <c r="O33" s="186">
        <v>6800</v>
      </c>
      <c r="P33" s="187"/>
    </row>
    <row r="34" spans="3:16" x14ac:dyDescent="0.25">
      <c r="G34" s="133">
        <v>45680.423437500001</v>
      </c>
      <c r="H34" s="134" t="s">
        <v>430</v>
      </c>
      <c r="I34" s="134" t="s">
        <v>406</v>
      </c>
      <c r="J34" s="134" t="s">
        <v>407</v>
      </c>
      <c r="K34" s="134" t="s">
        <v>385</v>
      </c>
      <c r="L34" s="134" t="s">
        <v>386</v>
      </c>
      <c r="M34" s="134" t="s">
        <v>119</v>
      </c>
      <c r="N34" s="135" t="s">
        <v>410</v>
      </c>
      <c r="O34" s="186">
        <v>2730</v>
      </c>
      <c r="P34" s="187"/>
    </row>
    <row r="35" spans="3:16" x14ac:dyDescent="0.25">
      <c r="G35" s="133">
        <v>45680.432152777801</v>
      </c>
      <c r="H35" s="134" t="s">
        <v>430</v>
      </c>
      <c r="I35" s="134" t="s">
        <v>383</v>
      </c>
      <c r="J35" s="134" t="s">
        <v>384</v>
      </c>
      <c r="K35" s="134" t="s">
        <v>385</v>
      </c>
      <c r="L35" s="134" t="s">
        <v>386</v>
      </c>
      <c r="M35" s="134" t="s">
        <v>431</v>
      </c>
      <c r="N35" s="135" t="s">
        <v>388</v>
      </c>
      <c r="O35" s="186">
        <v>4200</v>
      </c>
      <c r="P35" s="187"/>
    </row>
    <row r="36" spans="3:16" x14ac:dyDescent="0.25">
      <c r="G36" s="133">
        <v>45680.436157407399</v>
      </c>
      <c r="H36" s="134" t="s">
        <v>430</v>
      </c>
      <c r="I36" s="134" t="s">
        <v>383</v>
      </c>
      <c r="J36" s="134" t="s">
        <v>384</v>
      </c>
      <c r="K36" s="134" t="s">
        <v>385</v>
      </c>
      <c r="L36" s="134" t="s">
        <v>386</v>
      </c>
      <c r="M36" s="134" t="s">
        <v>400</v>
      </c>
      <c r="N36" s="135" t="s">
        <v>400</v>
      </c>
      <c r="O36" s="186">
        <v>4280</v>
      </c>
      <c r="P36" s="187"/>
    </row>
    <row r="37" spans="3:16" x14ac:dyDescent="0.25">
      <c r="G37" s="133">
        <v>45680.428587962997</v>
      </c>
      <c r="H37" s="134" t="s">
        <v>430</v>
      </c>
      <c r="I37" s="134" t="s">
        <v>383</v>
      </c>
      <c r="J37" s="134" t="s">
        <v>384</v>
      </c>
      <c r="K37" s="134" t="s">
        <v>385</v>
      </c>
      <c r="L37" s="134" t="s">
        <v>386</v>
      </c>
      <c r="M37" s="134" t="s">
        <v>391</v>
      </c>
      <c r="N37" s="135" t="s">
        <v>398</v>
      </c>
      <c r="O37" s="186">
        <v>6120</v>
      </c>
      <c r="P37" s="187"/>
    </row>
    <row r="38" spans="3:16" x14ac:dyDescent="0.25">
      <c r="G38" s="133">
        <v>45684.658460648097</v>
      </c>
      <c r="H38" s="134" t="s">
        <v>432</v>
      </c>
      <c r="I38" s="134" t="s">
        <v>389</v>
      </c>
      <c r="J38" s="134" t="s">
        <v>390</v>
      </c>
      <c r="K38" s="134" t="s">
        <v>385</v>
      </c>
      <c r="L38" s="134" t="s">
        <v>408</v>
      </c>
      <c r="M38" s="134" t="s">
        <v>433</v>
      </c>
      <c r="N38" s="135" t="s">
        <v>392</v>
      </c>
      <c r="O38" s="186">
        <v>12000</v>
      </c>
      <c r="P38" s="187"/>
    </row>
    <row r="39" spans="3:16" x14ac:dyDescent="0.25">
      <c r="G39" s="134"/>
      <c r="H39" s="134" t="s">
        <v>432</v>
      </c>
      <c r="I39" s="134" t="s">
        <v>389</v>
      </c>
      <c r="J39" s="134" t="s">
        <v>390</v>
      </c>
      <c r="K39" s="134" t="s">
        <v>385</v>
      </c>
      <c r="L39" s="134" t="s">
        <v>408</v>
      </c>
      <c r="M39" s="134" t="s">
        <v>423</v>
      </c>
      <c r="N39" s="135" t="s">
        <v>388</v>
      </c>
      <c r="O39" s="186">
        <v>9900</v>
      </c>
      <c r="P39" s="187"/>
    </row>
    <row r="40" spans="3:16" x14ac:dyDescent="0.25">
      <c r="G40" s="133">
        <v>45684.665752314802</v>
      </c>
      <c r="H40" s="134" t="s">
        <v>432</v>
      </c>
      <c r="I40" s="134" t="s">
        <v>383</v>
      </c>
      <c r="J40" s="134" t="s">
        <v>384</v>
      </c>
      <c r="K40" s="134" t="s">
        <v>385</v>
      </c>
      <c r="L40" s="134" t="s">
        <v>408</v>
      </c>
      <c r="M40" s="134" t="s">
        <v>400</v>
      </c>
      <c r="N40" s="135" t="s">
        <v>400</v>
      </c>
      <c r="O40" s="186">
        <v>3160</v>
      </c>
      <c r="P40" s="187"/>
    </row>
    <row r="41" spans="3:16" x14ac:dyDescent="0.25">
      <c r="G41" s="134"/>
      <c r="H41" s="134" t="s">
        <v>434</v>
      </c>
      <c r="I41" s="134" t="s">
        <v>383</v>
      </c>
      <c r="J41" s="134" t="s">
        <v>384</v>
      </c>
      <c r="K41" s="134" t="s">
        <v>385</v>
      </c>
      <c r="L41" s="134" t="s">
        <v>435</v>
      </c>
      <c r="M41" s="134" t="s">
        <v>119</v>
      </c>
      <c r="N41" s="135" t="s">
        <v>400</v>
      </c>
      <c r="O41" s="186">
        <v>3020</v>
      </c>
      <c r="P41" s="187"/>
    </row>
    <row r="42" spans="3:16" x14ac:dyDescent="0.25">
      <c r="G42" s="133">
        <v>45685.587037037003</v>
      </c>
      <c r="H42" s="134" t="s">
        <v>434</v>
      </c>
      <c r="I42" s="134" t="s">
        <v>383</v>
      </c>
      <c r="J42" s="134" t="s">
        <v>384</v>
      </c>
      <c r="K42" s="134" t="s">
        <v>385</v>
      </c>
      <c r="L42" s="134" t="s">
        <v>435</v>
      </c>
      <c r="M42" s="134" t="s">
        <v>436</v>
      </c>
      <c r="N42" s="135" t="s">
        <v>398</v>
      </c>
      <c r="O42" s="186">
        <v>8080</v>
      </c>
      <c r="P42" s="187"/>
    </row>
    <row r="43" spans="3:16" x14ac:dyDescent="0.25">
      <c r="C43" s="64"/>
      <c r="G43" s="133">
        <v>45685.579166666699</v>
      </c>
      <c r="H43" s="134" t="s">
        <v>434</v>
      </c>
      <c r="I43" s="134" t="s">
        <v>406</v>
      </c>
      <c r="J43" s="134" t="s">
        <v>407</v>
      </c>
      <c r="K43" s="134" t="s">
        <v>385</v>
      </c>
      <c r="L43" s="134" t="s">
        <v>435</v>
      </c>
      <c r="M43" s="134" t="s">
        <v>437</v>
      </c>
      <c r="N43" s="135" t="s">
        <v>412</v>
      </c>
      <c r="O43" s="186">
        <v>6150</v>
      </c>
      <c r="P43" s="187"/>
    </row>
    <row r="44" spans="3:16" x14ac:dyDescent="0.25">
      <c r="C44" s="64"/>
      <c r="G44" s="133">
        <v>45685.572800925896</v>
      </c>
      <c r="H44" s="134" t="s">
        <v>434</v>
      </c>
      <c r="I44" s="134" t="s">
        <v>421</v>
      </c>
      <c r="J44" s="134" t="s">
        <v>422</v>
      </c>
      <c r="K44" s="134" t="s">
        <v>385</v>
      </c>
      <c r="L44" s="134" t="s">
        <v>435</v>
      </c>
      <c r="M44" s="134" t="s">
        <v>438</v>
      </c>
      <c r="N44" s="135" t="s">
        <v>411</v>
      </c>
      <c r="O44" s="186">
        <v>4030</v>
      </c>
      <c r="P44" s="187"/>
    </row>
    <row r="45" spans="3:16" x14ac:dyDescent="0.25">
      <c r="G45" s="134"/>
      <c r="H45" s="134" t="s">
        <v>434</v>
      </c>
      <c r="I45" s="134" t="s">
        <v>421</v>
      </c>
      <c r="J45" s="134" t="s">
        <v>422</v>
      </c>
      <c r="K45" s="134" t="s">
        <v>385</v>
      </c>
      <c r="L45" s="134" t="s">
        <v>435</v>
      </c>
      <c r="M45" s="134" t="s">
        <v>431</v>
      </c>
      <c r="N45" s="135" t="s">
        <v>410</v>
      </c>
      <c r="O45" s="186">
        <v>3010</v>
      </c>
      <c r="P45" s="187"/>
    </row>
    <row r="46" spans="3:16" x14ac:dyDescent="0.25">
      <c r="C46" s="64"/>
      <c r="D46" s="64"/>
      <c r="G46" s="133">
        <v>45686.440497685202</v>
      </c>
      <c r="H46" s="134" t="s">
        <v>439</v>
      </c>
      <c r="I46" s="134" t="s">
        <v>383</v>
      </c>
      <c r="J46" s="134" t="s">
        <v>384</v>
      </c>
      <c r="K46" s="134" t="s">
        <v>385</v>
      </c>
      <c r="L46" s="134" t="s">
        <v>440</v>
      </c>
      <c r="M46" s="134" t="s">
        <v>116</v>
      </c>
      <c r="N46" s="135" t="s">
        <v>398</v>
      </c>
      <c r="O46" s="186">
        <v>2480</v>
      </c>
      <c r="P46" s="187"/>
    </row>
    <row r="47" spans="3:16" x14ac:dyDescent="0.25">
      <c r="G47" s="133">
        <v>45691.424803240698</v>
      </c>
      <c r="H47" s="134" t="s">
        <v>441</v>
      </c>
      <c r="I47" s="134" t="s">
        <v>383</v>
      </c>
      <c r="J47" s="134" t="s">
        <v>384</v>
      </c>
      <c r="K47" s="134" t="s">
        <v>385</v>
      </c>
      <c r="L47" s="134" t="s">
        <v>442</v>
      </c>
      <c r="M47" s="134" t="s">
        <v>443</v>
      </c>
      <c r="N47" s="135" t="s">
        <v>400</v>
      </c>
      <c r="O47" s="186">
        <v>10020</v>
      </c>
      <c r="P47" s="187"/>
    </row>
    <row r="48" spans="3:16" x14ac:dyDescent="0.25">
      <c r="G48" s="133">
        <v>45691.438657407401</v>
      </c>
      <c r="H48" s="134" t="s">
        <v>441</v>
      </c>
      <c r="I48" s="134" t="s">
        <v>383</v>
      </c>
      <c r="J48" s="134" t="s">
        <v>384</v>
      </c>
      <c r="K48" s="134" t="s">
        <v>385</v>
      </c>
      <c r="L48" s="134" t="s">
        <v>442</v>
      </c>
      <c r="M48" s="134" t="s">
        <v>423</v>
      </c>
      <c r="N48" s="135" t="s">
        <v>398</v>
      </c>
      <c r="O48" s="186">
        <v>10160</v>
      </c>
      <c r="P48" s="187"/>
    </row>
    <row r="49" spans="7:16" x14ac:dyDescent="0.25">
      <c r="G49" s="133">
        <v>45691.429861111101</v>
      </c>
      <c r="H49" s="134" t="s">
        <v>441</v>
      </c>
      <c r="I49" s="134" t="s">
        <v>389</v>
      </c>
      <c r="J49" s="134" t="s">
        <v>390</v>
      </c>
      <c r="K49" s="134" t="s">
        <v>385</v>
      </c>
      <c r="L49" s="134" t="s">
        <v>442</v>
      </c>
      <c r="M49" s="134" t="s">
        <v>444</v>
      </c>
      <c r="N49" s="135" t="s">
        <v>388</v>
      </c>
      <c r="O49" s="186">
        <v>5070</v>
      </c>
      <c r="P49" s="187"/>
    </row>
    <row r="50" spans="7:16" x14ac:dyDescent="0.25">
      <c r="G50" s="133">
        <v>45692.387407407397</v>
      </c>
      <c r="H50" s="134" t="s">
        <v>445</v>
      </c>
      <c r="I50" s="134" t="s">
        <v>383</v>
      </c>
      <c r="J50" s="134" t="s">
        <v>384</v>
      </c>
      <c r="K50" s="134" t="s">
        <v>385</v>
      </c>
      <c r="L50" s="134" t="s">
        <v>396</v>
      </c>
      <c r="M50" s="134" t="s">
        <v>446</v>
      </c>
      <c r="N50" s="135" t="s">
        <v>400</v>
      </c>
      <c r="O50" s="186">
        <v>2940</v>
      </c>
      <c r="P50" s="187"/>
    </row>
    <row r="51" spans="7:16" x14ac:dyDescent="0.25">
      <c r="G51" s="133">
        <v>45692.3907175926</v>
      </c>
      <c r="H51" s="134" t="s">
        <v>445</v>
      </c>
      <c r="I51" s="134" t="s">
        <v>383</v>
      </c>
      <c r="J51" s="134" t="s">
        <v>384</v>
      </c>
      <c r="K51" s="134" t="s">
        <v>385</v>
      </c>
      <c r="L51" s="134" t="s">
        <v>396</v>
      </c>
      <c r="M51" s="134" t="s">
        <v>447</v>
      </c>
      <c r="N51" s="135" t="s">
        <v>398</v>
      </c>
      <c r="O51" s="186">
        <v>1790</v>
      </c>
      <c r="P51" s="187"/>
    </row>
    <row r="52" spans="7:16" x14ac:dyDescent="0.25">
      <c r="G52" s="133">
        <v>45692.399884259299</v>
      </c>
      <c r="H52" s="134" t="s">
        <v>445</v>
      </c>
      <c r="I52" s="134" t="s">
        <v>389</v>
      </c>
      <c r="J52" s="134" t="s">
        <v>390</v>
      </c>
      <c r="K52" s="134" t="s">
        <v>385</v>
      </c>
      <c r="L52" s="134" t="s">
        <v>396</v>
      </c>
      <c r="M52" s="134" t="s">
        <v>448</v>
      </c>
      <c r="N52" s="135" t="s">
        <v>388</v>
      </c>
      <c r="O52" s="186">
        <v>5010</v>
      </c>
      <c r="P52" s="187"/>
    </row>
    <row r="53" spans="7:16" x14ac:dyDescent="0.25">
      <c r="G53" s="133">
        <v>45692.405902777798</v>
      </c>
      <c r="H53" s="134" t="s">
        <v>445</v>
      </c>
      <c r="I53" s="134" t="s">
        <v>389</v>
      </c>
      <c r="J53" s="134" t="s">
        <v>390</v>
      </c>
      <c r="K53" s="134" t="s">
        <v>385</v>
      </c>
      <c r="L53" s="134" t="s">
        <v>396</v>
      </c>
      <c r="M53" s="134" t="s">
        <v>449</v>
      </c>
      <c r="N53" s="135" t="s">
        <v>392</v>
      </c>
      <c r="O53" s="186">
        <v>5810</v>
      </c>
      <c r="P53" s="187"/>
    </row>
    <row r="54" spans="7:16" x14ac:dyDescent="0.25">
      <c r="G54" s="133">
        <v>45692.414641203701</v>
      </c>
      <c r="H54" s="134" t="s">
        <v>445</v>
      </c>
      <c r="I54" s="134" t="s">
        <v>383</v>
      </c>
      <c r="J54" s="134" t="s">
        <v>384</v>
      </c>
      <c r="K54" s="134" t="s">
        <v>385</v>
      </c>
      <c r="L54" s="134" t="s">
        <v>396</v>
      </c>
      <c r="M54" s="134" t="s">
        <v>450</v>
      </c>
      <c r="N54" s="135" t="s">
        <v>394</v>
      </c>
      <c r="O54" s="186">
        <v>7980</v>
      </c>
      <c r="P54" s="187"/>
    </row>
    <row r="55" spans="7:16" x14ac:dyDescent="0.25">
      <c r="G55" s="133">
        <v>45692.419224537</v>
      </c>
      <c r="H55" s="134" t="s">
        <v>445</v>
      </c>
      <c r="I55" s="134" t="s">
        <v>389</v>
      </c>
      <c r="J55" s="134" t="s">
        <v>390</v>
      </c>
      <c r="K55" s="134" t="s">
        <v>385</v>
      </c>
      <c r="L55" s="134" t="s">
        <v>396</v>
      </c>
      <c r="M55" s="134" t="s">
        <v>451</v>
      </c>
      <c r="N55" s="135" t="s">
        <v>403</v>
      </c>
      <c r="O55" s="186">
        <v>4100</v>
      </c>
      <c r="P55" s="187"/>
    </row>
    <row r="56" spans="7:16" x14ac:dyDescent="0.25">
      <c r="G56" s="133">
        <v>45692.5996296296</v>
      </c>
      <c r="H56" s="134" t="s">
        <v>452</v>
      </c>
      <c r="I56" s="134" t="s">
        <v>389</v>
      </c>
      <c r="J56" s="134" t="s">
        <v>390</v>
      </c>
      <c r="K56" s="134" t="s">
        <v>385</v>
      </c>
      <c r="L56" s="134" t="s">
        <v>442</v>
      </c>
      <c r="M56" s="134" t="s">
        <v>453</v>
      </c>
      <c r="N56" s="135" t="s">
        <v>392</v>
      </c>
      <c r="O56" s="186">
        <v>7550</v>
      </c>
      <c r="P56" s="187"/>
    </row>
    <row r="57" spans="7:16" x14ac:dyDescent="0.25">
      <c r="G57" s="134"/>
      <c r="H57" s="134" t="s">
        <v>452</v>
      </c>
      <c r="I57" s="134" t="s">
        <v>389</v>
      </c>
      <c r="J57" s="134" t="s">
        <v>390</v>
      </c>
      <c r="K57" s="134" t="s">
        <v>385</v>
      </c>
      <c r="L57" s="134" t="s">
        <v>442</v>
      </c>
      <c r="M57" s="134" t="s">
        <v>437</v>
      </c>
      <c r="N57" s="135" t="s">
        <v>403</v>
      </c>
      <c r="O57" s="186">
        <v>4000</v>
      </c>
      <c r="P57" s="187"/>
    </row>
    <row r="58" spans="7:16" x14ac:dyDescent="0.25">
      <c r="G58" s="133">
        <v>45693.698182870401</v>
      </c>
      <c r="H58" s="134" t="s">
        <v>454</v>
      </c>
      <c r="I58" s="134" t="s">
        <v>421</v>
      </c>
      <c r="J58" s="134" t="s">
        <v>422</v>
      </c>
      <c r="K58" s="134" t="s">
        <v>385</v>
      </c>
      <c r="L58" s="134" t="s">
        <v>435</v>
      </c>
      <c r="M58" s="134" t="s">
        <v>388</v>
      </c>
      <c r="N58" s="135" t="s">
        <v>411</v>
      </c>
      <c r="O58" s="186">
        <v>2000</v>
      </c>
      <c r="P58" s="187"/>
    </row>
    <row r="59" spans="7:16" x14ac:dyDescent="0.25">
      <c r="G59" s="133">
        <v>45693.6954050926</v>
      </c>
      <c r="H59" s="134" t="s">
        <v>454</v>
      </c>
      <c r="I59" s="134" t="s">
        <v>383</v>
      </c>
      <c r="J59" s="134" t="s">
        <v>384</v>
      </c>
      <c r="K59" s="134" t="s">
        <v>385</v>
      </c>
      <c r="L59" s="134" t="s">
        <v>435</v>
      </c>
      <c r="M59" s="134" t="s">
        <v>403</v>
      </c>
      <c r="N59" s="135" t="s">
        <v>394</v>
      </c>
      <c r="O59" s="186">
        <v>3070</v>
      </c>
      <c r="P59" s="187"/>
    </row>
    <row r="60" spans="7:16" x14ac:dyDescent="0.25">
      <c r="G60" s="133">
        <v>45699.404664351903</v>
      </c>
      <c r="H60" s="134" t="s">
        <v>455</v>
      </c>
      <c r="I60" s="134" t="s">
        <v>383</v>
      </c>
      <c r="J60" s="134" t="s">
        <v>384</v>
      </c>
      <c r="K60" s="134" t="s">
        <v>385</v>
      </c>
      <c r="L60" s="134" t="s">
        <v>435</v>
      </c>
      <c r="M60" s="134" t="s">
        <v>425</v>
      </c>
      <c r="N60" s="135" t="s">
        <v>394</v>
      </c>
      <c r="O60" s="186">
        <v>4300</v>
      </c>
      <c r="P60" s="187"/>
    </row>
    <row r="61" spans="7:16" x14ac:dyDescent="0.25">
      <c r="G61" s="133">
        <v>45699.416018518503</v>
      </c>
      <c r="H61" s="134" t="s">
        <v>455</v>
      </c>
      <c r="I61" s="134" t="s">
        <v>389</v>
      </c>
      <c r="J61" s="134" t="s">
        <v>390</v>
      </c>
      <c r="K61" s="134" t="s">
        <v>385</v>
      </c>
      <c r="L61" s="134" t="s">
        <v>435</v>
      </c>
      <c r="M61" s="134" t="s">
        <v>456</v>
      </c>
      <c r="N61" s="135" t="s">
        <v>392</v>
      </c>
      <c r="O61" s="186">
        <v>10370</v>
      </c>
      <c r="P61" s="187"/>
    </row>
    <row r="62" spans="7:16" x14ac:dyDescent="0.25">
      <c r="G62" s="134"/>
      <c r="H62" s="134" t="s">
        <v>455</v>
      </c>
      <c r="I62" s="134" t="s">
        <v>389</v>
      </c>
      <c r="J62" s="134" t="s">
        <v>390</v>
      </c>
      <c r="K62" s="134" t="s">
        <v>385</v>
      </c>
      <c r="L62" s="134" t="s">
        <v>435</v>
      </c>
      <c r="M62" s="134" t="s">
        <v>424</v>
      </c>
      <c r="N62" s="135" t="s">
        <v>403</v>
      </c>
      <c r="O62" s="186">
        <v>6250</v>
      </c>
      <c r="P62" s="187"/>
    </row>
    <row r="63" spans="7:16" x14ac:dyDescent="0.25">
      <c r="G63" s="133">
        <v>45699.400740740697</v>
      </c>
      <c r="H63" s="134" t="s">
        <v>455</v>
      </c>
      <c r="I63" s="134" t="s">
        <v>421</v>
      </c>
      <c r="J63" s="134" t="s">
        <v>422</v>
      </c>
      <c r="K63" s="134" t="s">
        <v>385</v>
      </c>
      <c r="L63" s="134" t="s">
        <v>435</v>
      </c>
      <c r="M63" s="134" t="s">
        <v>417</v>
      </c>
      <c r="N63" s="135" t="s">
        <v>410</v>
      </c>
      <c r="O63" s="186">
        <v>3030</v>
      </c>
      <c r="P63" s="187"/>
    </row>
    <row r="64" spans="7:16" x14ac:dyDescent="0.25">
      <c r="G64" s="133">
        <v>45699.363043981502</v>
      </c>
      <c r="H64" s="134" t="s">
        <v>457</v>
      </c>
      <c r="I64" s="134" t="s">
        <v>383</v>
      </c>
      <c r="J64" s="134" t="s">
        <v>384</v>
      </c>
      <c r="K64" s="134" t="s">
        <v>385</v>
      </c>
      <c r="L64" s="134" t="s">
        <v>396</v>
      </c>
      <c r="M64" s="134" t="s">
        <v>458</v>
      </c>
      <c r="N64" s="135" t="s">
        <v>398</v>
      </c>
      <c r="O64" s="186">
        <v>8570</v>
      </c>
      <c r="P64" s="187"/>
    </row>
    <row r="65" spans="7:16" x14ac:dyDescent="0.25">
      <c r="G65" s="133">
        <v>45699.377349536997</v>
      </c>
      <c r="H65" s="134" t="s">
        <v>457</v>
      </c>
      <c r="I65" s="134" t="s">
        <v>389</v>
      </c>
      <c r="J65" s="134" t="s">
        <v>390</v>
      </c>
      <c r="K65" s="134" t="s">
        <v>385</v>
      </c>
      <c r="L65" s="134" t="s">
        <v>396</v>
      </c>
      <c r="M65" s="134" t="s">
        <v>459</v>
      </c>
      <c r="N65" s="135" t="s">
        <v>388</v>
      </c>
      <c r="O65" s="186">
        <v>10070</v>
      </c>
      <c r="P65" s="187"/>
    </row>
    <row r="66" spans="7:16" x14ac:dyDescent="0.25">
      <c r="G66" s="133">
        <v>45699.385162036997</v>
      </c>
      <c r="H66" s="134" t="s">
        <v>457</v>
      </c>
      <c r="I66" s="134" t="s">
        <v>383</v>
      </c>
      <c r="J66" s="134" t="s">
        <v>384</v>
      </c>
      <c r="K66" s="134" t="s">
        <v>385</v>
      </c>
      <c r="L66" s="134" t="s">
        <v>396</v>
      </c>
      <c r="M66" s="134" t="s">
        <v>460</v>
      </c>
      <c r="N66" s="135" t="s">
        <v>400</v>
      </c>
      <c r="O66" s="186">
        <v>8220</v>
      </c>
      <c r="P66" s="187"/>
    </row>
    <row r="67" spans="7:16" x14ac:dyDescent="0.25">
      <c r="G67" s="133">
        <v>45699.389756944402</v>
      </c>
      <c r="H67" s="134" t="s">
        <v>457</v>
      </c>
      <c r="I67" s="134" t="s">
        <v>421</v>
      </c>
      <c r="J67" s="134" t="s">
        <v>422</v>
      </c>
      <c r="K67" s="134" t="s">
        <v>385</v>
      </c>
      <c r="L67" s="134" t="s">
        <v>396</v>
      </c>
      <c r="M67" s="134" t="s">
        <v>461</v>
      </c>
      <c r="N67" s="135" t="s">
        <v>411</v>
      </c>
      <c r="O67" s="186">
        <v>2080</v>
      </c>
      <c r="P67" s="187"/>
    </row>
    <row r="68" spans="7:16" x14ac:dyDescent="0.25">
      <c r="G68" s="133">
        <v>45702.4039583333</v>
      </c>
      <c r="H68" s="134" t="s">
        <v>462</v>
      </c>
      <c r="I68" s="134" t="s">
        <v>383</v>
      </c>
      <c r="J68" s="134" t="s">
        <v>384</v>
      </c>
      <c r="K68" s="134" t="s">
        <v>385</v>
      </c>
      <c r="L68" s="134" t="s">
        <v>440</v>
      </c>
      <c r="M68" s="134" t="s">
        <v>403</v>
      </c>
      <c r="N68" s="135" t="s">
        <v>398</v>
      </c>
      <c r="O68" s="186">
        <v>3430</v>
      </c>
      <c r="P68" s="187"/>
    </row>
    <row r="69" spans="7:16" x14ac:dyDescent="0.25">
      <c r="G69" s="133">
        <v>45702.407314814802</v>
      </c>
      <c r="H69" s="134" t="s">
        <v>462</v>
      </c>
      <c r="I69" s="134" t="s">
        <v>389</v>
      </c>
      <c r="J69" s="134" t="s">
        <v>390</v>
      </c>
      <c r="K69" s="134" t="s">
        <v>385</v>
      </c>
      <c r="L69" s="134" t="s">
        <v>440</v>
      </c>
      <c r="M69" s="134" t="s">
        <v>388</v>
      </c>
      <c r="N69" s="135" t="s">
        <v>388</v>
      </c>
      <c r="O69" s="186">
        <v>3610</v>
      </c>
      <c r="P69" s="187"/>
    </row>
    <row r="70" spans="7:16" x14ac:dyDescent="0.25">
      <c r="G70" s="133">
        <v>45705.458749999998</v>
      </c>
      <c r="H70" s="134" t="s">
        <v>463</v>
      </c>
      <c r="I70" s="134" t="s">
        <v>421</v>
      </c>
      <c r="J70" s="134" t="s">
        <v>422</v>
      </c>
      <c r="K70" s="134" t="s">
        <v>385</v>
      </c>
      <c r="L70" s="134" t="s">
        <v>442</v>
      </c>
      <c r="M70" s="134" t="s">
        <v>403</v>
      </c>
      <c r="N70" s="135" t="s">
        <v>410</v>
      </c>
      <c r="O70" s="186">
        <v>3070</v>
      </c>
      <c r="P70" s="187"/>
    </row>
    <row r="71" spans="7:16" x14ac:dyDescent="0.25">
      <c r="G71" s="133">
        <v>45705.462361111102</v>
      </c>
      <c r="H71" s="134" t="s">
        <v>463</v>
      </c>
      <c r="I71" s="134" t="s">
        <v>406</v>
      </c>
      <c r="J71" s="134" t="s">
        <v>407</v>
      </c>
      <c r="K71" s="134" t="s">
        <v>385</v>
      </c>
      <c r="L71" s="134" t="s">
        <v>442</v>
      </c>
      <c r="M71" s="134" t="s">
        <v>417</v>
      </c>
      <c r="N71" s="135" t="s">
        <v>412</v>
      </c>
      <c r="O71" s="186">
        <v>3160</v>
      </c>
      <c r="P71" s="187"/>
    </row>
    <row r="72" spans="7:16" x14ac:dyDescent="0.25">
      <c r="G72" s="133">
        <v>45705.4663194444</v>
      </c>
      <c r="H72" s="134" t="s">
        <v>463</v>
      </c>
      <c r="I72" s="134" t="s">
        <v>389</v>
      </c>
      <c r="J72" s="134" t="s">
        <v>390</v>
      </c>
      <c r="K72" s="134" t="s">
        <v>385</v>
      </c>
      <c r="L72" s="134" t="s">
        <v>442</v>
      </c>
      <c r="M72" s="134" t="s">
        <v>464</v>
      </c>
      <c r="N72" s="135" t="s">
        <v>388</v>
      </c>
      <c r="O72" s="186">
        <v>6250</v>
      </c>
      <c r="P72" s="187"/>
    </row>
    <row r="73" spans="7:16" x14ac:dyDescent="0.25">
      <c r="G73" s="133">
        <v>45705.473946759303</v>
      </c>
      <c r="H73" s="134" t="s">
        <v>463</v>
      </c>
      <c r="I73" s="134" t="s">
        <v>389</v>
      </c>
      <c r="J73" s="134" t="s">
        <v>390</v>
      </c>
      <c r="K73" s="134" t="s">
        <v>385</v>
      </c>
      <c r="L73" s="134" t="s">
        <v>442</v>
      </c>
      <c r="M73" s="134" t="s">
        <v>465</v>
      </c>
      <c r="N73" s="135" t="s">
        <v>392</v>
      </c>
      <c r="O73" s="186">
        <v>6590</v>
      </c>
      <c r="P73" s="187"/>
    </row>
    <row r="74" spans="7:16" x14ac:dyDescent="0.25">
      <c r="G74" s="133">
        <v>45707.543449074103</v>
      </c>
      <c r="H74" s="134" t="s">
        <v>466</v>
      </c>
      <c r="I74" s="134" t="s">
        <v>383</v>
      </c>
      <c r="J74" s="134" t="s">
        <v>384</v>
      </c>
      <c r="K74" s="134" t="s">
        <v>385</v>
      </c>
      <c r="L74" s="134" t="s">
        <v>416</v>
      </c>
      <c r="M74" s="134" t="s">
        <v>437</v>
      </c>
      <c r="N74" s="135" t="s">
        <v>398</v>
      </c>
      <c r="O74" s="186">
        <v>5990</v>
      </c>
      <c r="P74" s="187"/>
    </row>
    <row r="75" spans="7:16" x14ac:dyDescent="0.25">
      <c r="G75" s="133">
        <v>45707.5525694444</v>
      </c>
      <c r="H75" s="134" t="s">
        <v>466</v>
      </c>
      <c r="I75" s="134" t="s">
        <v>389</v>
      </c>
      <c r="J75" s="134" t="s">
        <v>390</v>
      </c>
      <c r="K75" s="134" t="s">
        <v>385</v>
      </c>
      <c r="L75" s="134" t="s">
        <v>416</v>
      </c>
      <c r="M75" s="134" t="s">
        <v>453</v>
      </c>
      <c r="N75" s="135" t="s">
        <v>400</v>
      </c>
      <c r="O75" s="186">
        <v>7990</v>
      </c>
      <c r="P75" s="187"/>
    </row>
    <row r="76" spans="7:16" x14ac:dyDescent="0.25">
      <c r="G76" s="133">
        <v>45708.652615740699</v>
      </c>
      <c r="H76" s="134" t="s">
        <v>467</v>
      </c>
      <c r="I76" s="134" t="s">
        <v>389</v>
      </c>
      <c r="J76" s="134" t="s">
        <v>390</v>
      </c>
      <c r="K76" s="134" t="s">
        <v>385</v>
      </c>
      <c r="L76" s="134" t="s">
        <v>408</v>
      </c>
      <c r="M76" s="134" t="s">
        <v>468</v>
      </c>
      <c r="N76" s="135" t="s">
        <v>400</v>
      </c>
      <c r="O76" s="186">
        <v>4880</v>
      </c>
      <c r="P76" s="187"/>
    </row>
    <row r="77" spans="7:16" x14ac:dyDescent="0.25">
      <c r="G77" s="133">
        <v>45708.6570601852</v>
      </c>
      <c r="H77" s="134" t="s">
        <v>467</v>
      </c>
      <c r="I77" s="134" t="s">
        <v>383</v>
      </c>
      <c r="J77" s="134" t="s">
        <v>384</v>
      </c>
      <c r="K77" s="134" t="s">
        <v>385</v>
      </c>
      <c r="L77" s="134" t="s">
        <v>408</v>
      </c>
      <c r="M77" s="134" t="s">
        <v>397</v>
      </c>
      <c r="N77" s="135" t="s">
        <v>398</v>
      </c>
      <c r="O77" s="186">
        <v>5120</v>
      </c>
      <c r="P77" s="187"/>
    </row>
    <row r="78" spans="7:16" x14ac:dyDescent="0.25">
      <c r="G78" s="133">
        <v>45712.445902777799</v>
      </c>
      <c r="H78" s="134" t="s">
        <v>469</v>
      </c>
      <c r="I78" s="134" t="s">
        <v>389</v>
      </c>
      <c r="J78" s="134" t="s">
        <v>390</v>
      </c>
      <c r="K78" s="134" t="s">
        <v>385</v>
      </c>
      <c r="L78" s="134" t="s">
        <v>396</v>
      </c>
      <c r="M78" s="134" t="s">
        <v>470</v>
      </c>
      <c r="N78" s="135" t="s">
        <v>388</v>
      </c>
      <c r="O78" s="186">
        <v>9890</v>
      </c>
      <c r="P78" s="187"/>
    </row>
    <row r="79" spans="7:16" x14ac:dyDescent="0.25">
      <c r="G79" s="133">
        <v>45712.452060185198</v>
      </c>
      <c r="H79" s="134" t="s">
        <v>469</v>
      </c>
      <c r="I79" s="134" t="s">
        <v>421</v>
      </c>
      <c r="J79" s="134" t="s">
        <v>422</v>
      </c>
      <c r="K79" s="134" t="s">
        <v>385</v>
      </c>
      <c r="L79" s="134" t="s">
        <v>396</v>
      </c>
      <c r="M79" s="134" t="s">
        <v>471</v>
      </c>
      <c r="N79" s="135" t="s">
        <v>411</v>
      </c>
      <c r="O79" s="186">
        <v>3990</v>
      </c>
      <c r="P79" s="187"/>
    </row>
    <row r="80" spans="7:16" x14ac:dyDescent="0.25">
      <c r="G80" s="133">
        <v>45712.457384259302</v>
      </c>
      <c r="H80" s="134" t="s">
        <v>469</v>
      </c>
      <c r="I80" s="134" t="s">
        <v>421</v>
      </c>
      <c r="J80" s="134" t="s">
        <v>422</v>
      </c>
      <c r="K80" s="134" t="s">
        <v>385</v>
      </c>
      <c r="L80" s="134" t="s">
        <v>396</v>
      </c>
      <c r="M80" s="134" t="s">
        <v>472</v>
      </c>
      <c r="N80" s="135" t="s">
        <v>410</v>
      </c>
      <c r="O80" s="186">
        <v>4020</v>
      </c>
      <c r="P80" s="187"/>
    </row>
    <row r="81" spans="7:16" x14ac:dyDescent="0.25">
      <c r="G81" s="133">
        <v>45713.360081018502</v>
      </c>
      <c r="H81" s="134" t="s">
        <v>473</v>
      </c>
      <c r="I81" s="134" t="s">
        <v>389</v>
      </c>
      <c r="J81" s="134" t="s">
        <v>390</v>
      </c>
      <c r="K81" s="134" t="s">
        <v>385</v>
      </c>
      <c r="L81" s="134" t="s">
        <v>396</v>
      </c>
      <c r="M81" s="134" t="s">
        <v>470</v>
      </c>
      <c r="N81" s="135" t="s">
        <v>392</v>
      </c>
      <c r="O81" s="186">
        <v>10090</v>
      </c>
      <c r="P81" s="187"/>
    </row>
    <row r="82" spans="7:16" x14ac:dyDescent="0.25">
      <c r="G82" s="133">
        <v>45713.3670486111</v>
      </c>
      <c r="H82" s="134" t="s">
        <v>473</v>
      </c>
      <c r="I82" s="134" t="s">
        <v>383</v>
      </c>
      <c r="J82" s="134" t="s">
        <v>384</v>
      </c>
      <c r="K82" s="134" t="s">
        <v>385</v>
      </c>
      <c r="L82" s="134" t="s">
        <v>396</v>
      </c>
      <c r="M82" s="134" t="s">
        <v>474</v>
      </c>
      <c r="N82" s="135" t="s">
        <v>394</v>
      </c>
      <c r="O82" s="186">
        <v>5970</v>
      </c>
      <c r="P82" s="187"/>
    </row>
    <row r="83" spans="7:16" x14ac:dyDescent="0.25">
      <c r="G83" s="133">
        <v>45713.374074074098</v>
      </c>
      <c r="H83" s="134" t="s">
        <v>473</v>
      </c>
      <c r="I83" s="134" t="s">
        <v>389</v>
      </c>
      <c r="J83" s="134" t="s">
        <v>390</v>
      </c>
      <c r="K83" s="134" t="s">
        <v>385</v>
      </c>
      <c r="L83" s="134" t="s">
        <v>396</v>
      </c>
      <c r="M83" s="134" t="s">
        <v>475</v>
      </c>
      <c r="N83" s="135" t="s">
        <v>400</v>
      </c>
      <c r="O83" s="186">
        <v>6060</v>
      </c>
      <c r="P83" s="187"/>
    </row>
    <row r="84" spans="7:16" x14ac:dyDescent="0.25">
      <c r="G84" s="133">
        <v>45713.380462963003</v>
      </c>
      <c r="H84" s="134" t="s">
        <v>473</v>
      </c>
      <c r="I84" s="134" t="s">
        <v>383</v>
      </c>
      <c r="J84" s="134" t="s">
        <v>384</v>
      </c>
      <c r="K84" s="134" t="s">
        <v>385</v>
      </c>
      <c r="L84" s="134" t="s">
        <v>396</v>
      </c>
      <c r="M84" s="134" t="s">
        <v>472</v>
      </c>
      <c r="N84" s="135" t="s">
        <v>398</v>
      </c>
      <c r="O84" s="186">
        <v>4520</v>
      </c>
      <c r="P84" s="187"/>
    </row>
    <row r="85" spans="7:16" x14ac:dyDescent="0.25">
      <c r="G85" s="133">
        <v>45713.386168981502</v>
      </c>
      <c r="H85" s="134" t="s">
        <v>473</v>
      </c>
      <c r="I85" s="134" t="s">
        <v>421</v>
      </c>
      <c r="J85" s="134" t="s">
        <v>422</v>
      </c>
      <c r="K85" s="134" t="s">
        <v>385</v>
      </c>
      <c r="L85" s="134" t="s">
        <v>396</v>
      </c>
      <c r="M85" s="134" t="s">
        <v>446</v>
      </c>
      <c r="N85" s="135" t="s">
        <v>412</v>
      </c>
      <c r="O85" s="186">
        <v>2510</v>
      </c>
      <c r="P85" s="187"/>
    </row>
    <row r="86" spans="7:16" x14ac:dyDescent="0.25">
      <c r="G86" s="133">
        <v>45713.700949074097</v>
      </c>
      <c r="H86" s="134" t="s">
        <v>476</v>
      </c>
      <c r="I86" s="134" t="s">
        <v>383</v>
      </c>
      <c r="J86" s="134" t="s">
        <v>384</v>
      </c>
      <c r="K86" s="134" t="s">
        <v>385</v>
      </c>
      <c r="L86" s="134" t="s">
        <v>408</v>
      </c>
      <c r="M86" s="134" t="s">
        <v>431</v>
      </c>
      <c r="N86" s="135" t="s">
        <v>398</v>
      </c>
      <c r="O86" s="186">
        <v>3350</v>
      </c>
      <c r="P86" s="187"/>
    </row>
    <row r="87" spans="7:16" x14ac:dyDescent="0.25">
      <c r="G87" s="133">
        <v>45713.704108796301</v>
      </c>
      <c r="H87" s="134" t="s">
        <v>476</v>
      </c>
      <c r="I87" s="134" t="s">
        <v>421</v>
      </c>
      <c r="J87" s="134" t="s">
        <v>422</v>
      </c>
      <c r="K87" s="134" t="s">
        <v>385</v>
      </c>
      <c r="L87" s="134" t="s">
        <v>408</v>
      </c>
      <c r="M87" s="134" t="s">
        <v>398</v>
      </c>
      <c r="N87" s="135" t="s">
        <v>412</v>
      </c>
      <c r="O87" s="186">
        <v>1740</v>
      </c>
      <c r="P87" s="187"/>
    </row>
    <row r="88" spans="7:16" x14ac:dyDescent="0.25">
      <c r="G88" s="133">
        <v>45713.693414351903</v>
      </c>
      <c r="H88" s="134" t="s">
        <v>476</v>
      </c>
      <c r="I88" s="134" t="s">
        <v>389</v>
      </c>
      <c r="J88" s="134" t="s">
        <v>390</v>
      </c>
      <c r="K88" s="134" t="s">
        <v>385</v>
      </c>
      <c r="L88" s="134" t="s">
        <v>408</v>
      </c>
      <c r="M88" s="134" t="s">
        <v>437</v>
      </c>
      <c r="N88" s="135" t="s">
        <v>388</v>
      </c>
      <c r="O88" s="186">
        <v>4910</v>
      </c>
      <c r="P88" s="187"/>
    </row>
    <row r="89" spans="7:16" x14ac:dyDescent="0.25">
      <c r="G89" s="134"/>
      <c r="H89" s="134" t="s">
        <v>477</v>
      </c>
      <c r="I89" s="134" t="s">
        <v>389</v>
      </c>
      <c r="J89" s="134" t="s">
        <v>390</v>
      </c>
      <c r="K89" s="134" t="s">
        <v>385</v>
      </c>
      <c r="L89" s="134" t="s">
        <v>408</v>
      </c>
      <c r="M89" s="134" t="s">
        <v>478</v>
      </c>
      <c r="N89" s="135" t="s">
        <v>392</v>
      </c>
      <c r="O89" s="186">
        <v>6000</v>
      </c>
      <c r="P89" s="187"/>
    </row>
    <row r="90" spans="7:16" x14ac:dyDescent="0.25">
      <c r="G90" s="133">
        <v>45716.4992824074</v>
      </c>
      <c r="H90" s="134" t="s">
        <v>477</v>
      </c>
      <c r="I90" s="134" t="s">
        <v>389</v>
      </c>
      <c r="J90" s="134" t="s">
        <v>390</v>
      </c>
      <c r="K90" s="134" t="s">
        <v>385</v>
      </c>
      <c r="L90" s="134" t="s">
        <v>408</v>
      </c>
      <c r="M90" s="134" t="s">
        <v>479</v>
      </c>
      <c r="N90" s="135" t="s">
        <v>388</v>
      </c>
      <c r="O90" s="186">
        <v>4540</v>
      </c>
      <c r="P90" s="187"/>
    </row>
    <row r="91" spans="7:16" x14ac:dyDescent="0.25">
      <c r="G91" s="133">
        <v>45716.484861111101</v>
      </c>
      <c r="H91" s="134" t="s">
        <v>477</v>
      </c>
      <c r="I91" s="134" t="s">
        <v>383</v>
      </c>
      <c r="J91" s="134" t="s">
        <v>384</v>
      </c>
      <c r="K91" s="134" t="s">
        <v>385</v>
      </c>
      <c r="L91" s="134" t="s">
        <v>408</v>
      </c>
      <c r="M91" s="134" t="s">
        <v>417</v>
      </c>
      <c r="N91" s="135" t="s">
        <v>398</v>
      </c>
      <c r="O91" s="186">
        <v>3540</v>
      </c>
      <c r="P91" s="187"/>
    </row>
    <row r="92" spans="7:16" x14ac:dyDescent="0.25">
      <c r="G92" s="133">
        <v>45719.412962962997</v>
      </c>
      <c r="H92" s="134" t="s">
        <v>480</v>
      </c>
      <c r="I92" s="134" t="s">
        <v>383</v>
      </c>
      <c r="J92" s="134" t="s">
        <v>384</v>
      </c>
      <c r="K92" s="134" t="s">
        <v>385</v>
      </c>
      <c r="L92" s="134" t="s">
        <v>408</v>
      </c>
      <c r="M92" s="134" t="s">
        <v>481</v>
      </c>
      <c r="N92" s="135" t="s">
        <v>398</v>
      </c>
      <c r="O92" s="186">
        <v>8000</v>
      </c>
      <c r="P92" s="187"/>
    </row>
    <row r="93" spans="7:16" x14ac:dyDescent="0.25">
      <c r="G93" s="133">
        <v>45719.395196759302</v>
      </c>
      <c r="H93" s="134" t="s">
        <v>480</v>
      </c>
      <c r="I93" s="134" t="s">
        <v>389</v>
      </c>
      <c r="J93" s="134" t="s">
        <v>390</v>
      </c>
      <c r="K93" s="134" t="s">
        <v>385</v>
      </c>
      <c r="L93" s="134" t="s">
        <v>408</v>
      </c>
      <c r="M93" s="134" t="s">
        <v>433</v>
      </c>
      <c r="N93" s="135" t="s">
        <v>400</v>
      </c>
      <c r="O93" s="186">
        <v>10020</v>
      </c>
      <c r="P93" s="187"/>
    </row>
    <row r="94" spans="7:16" x14ac:dyDescent="0.25">
      <c r="G94" s="133">
        <v>45719.403715277796</v>
      </c>
      <c r="H94" s="134" t="s">
        <v>480</v>
      </c>
      <c r="I94" s="134" t="s">
        <v>389</v>
      </c>
      <c r="J94" s="134" t="s">
        <v>390</v>
      </c>
      <c r="K94" s="134" t="s">
        <v>385</v>
      </c>
      <c r="L94" s="134" t="s">
        <v>408</v>
      </c>
      <c r="M94" s="134" t="s">
        <v>468</v>
      </c>
      <c r="N94" s="135" t="s">
        <v>388</v>
      </c>
      <c r="O94" s="186">
        <v>6020</v>
      </c>
      <c r="P94" s="187"/>
    </row>
    <row r="95" spans="7:16" x14ac:dyDescent="0.25">
      <c r="G95" s="134"/>
      <c r="H95" s="134" t="s">
        <v>480</v>
      </c>
      <c r="I95" s="134" t="s">
        <v>383</v>
      </c>
      <c r="J95" s="134" t="s">
        <v>384</v>
      </c>
      <c r="K95" s="134" t="s">
        <v>385</v>
      </c>
      <c r="L95" s="134" t="s">
        <v>408</v>
      </c>
      <c r="M95" s="134" t="s">
        <v>394</v>
      </c>
      <c r="N95" s="135" t="s">
        <v>394</v>
      </c>
      <c r="O95" s="186">
        <v>1000</v>
      </c>
      <c r="P95" s="187"/>
    </row>
    <row r="96" spans="7:16" x14ac:dyDescent="0.25">
      <c r="G96" s="133">
        <v>45719.748958333301</v>
      </c>
      <c r="H96" s="134" t="s">
        <v>482</v>
      </c>
      <c r="I96" s="134" t="s">
        <v>383</v>
      </c>
      <c r="J96" s="134" t="s">
        <v>384</v>
      </c>
      <c r="K96" s="134" t="s">
        <v>385</v>
      </c>
      <c r="L96" s="134" t="s">
        <v>386</v>
      </c>
      <c r="M96" s="134" t="s">
        <v>425</v>
      </c>
      <c r="N96" s="135" t="s">
        <v>394</v>
      </c>
      <c r="O96" s="186">
        <v>6770</v>
      </c>
      <c r="P96" s="187"/>
    </row>
    <row r="97" spans="7:16" x14ac:dyDescent="0.25">
      <c r="G97" s="133">
        <v>45719.7434027778</v>
      </c>
      <c r="H97" s="134" t="s">
        <v>482</v>
      </c>
      <c r="I97" s="134" t="s">
        <v>389</v>
      </c>
      <c r="J97" s="134" t="s">
        <v>390</v>
      </c>
      <c r="K97" s="134" t="s">
        <v>385</v>
      </c>
      <c r="L97" s="134" t="s">
        <v>386</v>
      </c>
      <c r="M97" s="134" t="s">
        <v>459</v>
      </c>
      <c r="N97" s="135" t="s">
        <v>392</v>
      </c>
      <c r="O97" s="186">
        <v>7820</v>
      </c>
      <c r="P97" s="187"/>
    </row>
    <row r="98" spans="7:16" x14ac:dyDescent="0.25">
      <c r="G98" s="133">
        <v>45719.7370717593</v>
      </c>
      <c r="H98" s="134" t="s">
        <v>482</v>
      </c>
      <c r="I98" s="134" t="s">
        <v>421</v>
      </c>
      <c r="J98" s="134" t="s">
        <v>422</v>
      </c>
      <c r="K98" s="134" t="s">
        <v>385</v>
      </c>
      <c r="L98" s="134" t="s">
        <v>386</v>
      </c>
      <c r="M98" s="134" t="s">
        <v>431</v>
      </c>
      <c r="N98" s="135" t="s">
        <v>412</v>
      </c>
      <c r="O98" s="186">
        <v>4120</v>
      </c>
      <c r="P98" s="187"/>
    </row>
    <row r="99" spans="7:16" x14ac:dyDescent="0.25">
      <c r="G99" s="133">
        <v>45719.723703703698</v>
      </c>
      <c r="H99" s="134" t="s">
        <v>482</v>
      </c>
      <c r="I99" s="134" t="s">
        <v>421</v>
      </c>
      <c r="J99" s="134" t="s">
        <v>422</v>
      </c>
      <c r="K99" s="134" t="s">
        <v>385</v>
      </c>
      <c r="L99" s="134" t="s">
        <v>386</v>
      </c>
      <c r="M99" s="134" t="s">
        <v>119</v>
      </c>
      <c r="N99" s="135" t="s">
        <v>410</v>
      </c>
      <c r="O99" s="186">
        <v>3210</v>
      </c>
      <c r="P99" s="187"/>
    </row>
    <row r="100" spans="7:16" x14ac:dyDescent="0.25">
      <c r="G100" s="133">
        <v>45719.729398148098</v>
      </c>
      <c r="H100" s="134" t="s">
        <v>482</v>
      </c>
      <c r="I100" s="134" t="s">
        <v>421</v>
      </c>
      <c r="J100" s="134" t="s">
        <v>422</v>
      </c>
      <c r="K100" s="134" t="s">
        <v>385</v>
      </c>
      <c r="L100" s="134" t="s">
        <v>386</v>
      </c>
      <c r="M100" s="134" t="s">
        <v>394</v>
      </c>
      <c r="N100" s="135" t="s">
        <v>411</v>
      </c>
      <c r="O100" s="186">
        <v>3140</v>
      </c>
      <c r="P100" s="187"/>
    </row>
    <row r="101" spans="7:16" x14ac:dyDescent="0.25">
      <c r="G101" s="133">
        <v>45719.752025463</v>
      </c>
      <c r="H101" s="134" t="s">
        <v>482</v>
      </c>
      <c r="I101" s="134" t="s">
        <v>389</v>
      </c>
      <c r="J101" s="134" t="s">
        <v>390</v>
      </c>
      <c r="K101" s="134" t="s">
        <v>385</v>
      </c>
      <c r="L101" s="134" t="s">
        <v>386</v>
      </c>
      <c r="M101" s="134" t="s">
        <v>403</v>
      </c>
      <c r="N101" s="135" t="s">
        <v>400</v>
      </c>
      <c r="O101" s="186">
        <v>2380</v>
      </c>
      <c r="P101" s="187"/>
    </row>
    <row r="102" spans="7:16" x14ac:dyDescent="0.25">
      <c r="G102" s="133">
        <v>45721.433738425898</v>
      </c>
      <c r="H102" s="134" t="s">
        <v>483</v>
      </c>
      <c r="I102" s="134" t="s">
        <v>389</v>
      </c>
      <c r="J102" s="134" t="s">
        <v>390</v>
      </c>
      <c r="K102" s="134" t="s">
        <v>385</v>
      </c>
      <c r="L102" s="134" t="s">
        <v>442</v>
      </c>
      <c r="M102" s="134" t="s">
        <v>403</v>
      </c>
      <c r="N102" s="135" t="s">
        <v>388</v>
      </c>
      <c r="O102" s="186">
        <v>3040</v>
      </c>
      <c r="P102" s="187"/>
    </row>
    <row r="103" spans="7:16" x14ac:dyDescent="0.25">
      <c r="G103" s="133">
        <v>45721.436006944401</v>
      </c>
      <c r="H103" s="134" t="s">
        <v>483</v>
      </c>
      <c r="I103" s="134" t="s">
        <v>383</v>
      </c>
      <c r="J103" s="134" t="s">
        <v>384</v>
      </c>
      <c r="K103" s="134" t="s">
        <v>385</v>
      </c>
      <c r="L103" s="134" t="s">
        <v>442</v>
      </c>
      <c r="M103" s="134" t="s">
        <v>394</v>
      </c>
      <c r="N103" s="135" t="s">
        <v>398</v>
      </c>
      <c r="O103" s="186">
        <v>1420</v>
      </c>
      <c r="P103" s="187"/>
    </row>
    <row r="104" spans="7:16" x14ac:dyDescent="0.25">
      <c r="G104" s="133">
        <v>45721.430277777799</v>
      </c>
      <c r="H104" s="134" t="s">
        <v>483</v>
      </c>
      <c r="I104" s="134" t="s">
        <v>389</v>
      </c>
      <c r="J104" s="134" t="s">
        <v>390</v>
      </c>
      <c r="K104" s="134" t="s">
        <v>385</v>
      </c>
      <c r="L104" s="134" t="s">
        <v>442</v>
      </c>
      <c r="M104" s="134" t="s">
        <v>398</v>
      </c>
      <c r="N104" s="135" t="s">
        <v>400</v>
      </c>
      <c r="O104" s="186">
        <v>1340</v>
      </c>
      <c r="P104" s="187"/>
    </row>
    <row r="105" spans="7:16" x14ac:dyDescent="0.25">
      <c r="G105" s="133">
        <v>45727.3899537037</v>
      </c>
      <c r="H105" s="134" t="s">
        <v>484</v>
      </c>
      <c r="I105" s="134" t="s">
        <v>421</v>
      </c>
      <c r="J105" s="134" t="s">
        <v>422</v>
      </c>
      <c r="K105" s="134" t="s">
        <v>385</v>
      </c>
      <c r="L105" s="134" t="s">
        <v>386</v>
      </c>
      <c r="M105" s="134" t="s">
        <v>485</v>
      </c>
      <c r="N105" s="135" t="s">
        <v>412</v>
      </c>
      <c r="O105" s="186">
        <v>6060</v>
      </c>
      <c r="P105" s="187"/>
    </row>
    <row r="106" spans="7:16" x14ac:dyDescent="0.25">
      <c r="G106" s="133">
        <v>45727.404444444401</v>
      </c>
      <c r="H106" s="134" t="s">
        <v>484</v>
      </c>
      <c r="I106" s="134" t="s">
        <v>389</v>
      </c>
      <c r="J106" s="134" t="s">
        <v>390</v>
      </c>
      <c r="K106" s="134" t="s">
        <v>385</v>
      </c>
      <c r="L106" s="134" t="s">
        <v>386</v>
      </c>
      <c r="M106" s="134" t="s">
        <v>486</v>
      </c>
      <c r="N106" s="135" t="s">
        <v>398</v>
      </c>
      <c r="O106" s="186">
        <v>12200</v>
      </c>
      <c r="P106" s="187"/>
    </row>
    <row r="107" spans="7:16" x14ac:dyDescent="0.25">
      <c r="G107" s="133">
        <v>45727.420381944401</v>
      </c>
      <c r="H107" s="134" t="s">
        <v>484</v>
      </c>
      <c r="I107" s="134" t="s">
        <v>383</v>
      </c>
      <c r="J107" s="134" t="s">
        <v>384</v>
      </c>
      <c r="K107" s="134" t="s">
        <v>385</v>
      </c>
      <c r="L107" s="134" t="s">
        <v>386</v>
      </c>
      <c r="M107" s="134" t="s">
        <v>487</v>
      </c>
      <c r="N107" s="135" t="s">
        <v>400</v>
      </c>
      <c r="O107" s="186">
        <v>9030</v>
      </c>
      <c r="P107" s="187"/>
    </row>
    <row r="108" spans="7:16" x14ac:dyDescent="0.25">
      <c r="G108" s="133">
        <v>45727.407800925903</v>
      </c>
      <c r="H108" s="134" t="s">
        <v>484</v>
      </c>
      <c r="I108" s="134" t="s">
        <v>389</v>
      </c>
      <c r="J108" s="134" t="s">
        <v>390</v>
      </c>
      <c r="K108" s="134" t="s">
        <v>385</v>
      </c>
      <c r="L108" s="134" t="s">
        <v>386</v>
      </c>
      <c r="M108" s="134" t="s">
        <v>461</v>
      </c>
      <c r="N108" s="135" t="s">
        <v>388</v>
      </c>
      <c r="O108" s="186">
        <v>2050</v>
      </c>
      <c r="P108" s="187"/>
    </row>
    <row r="109" spans="7:16" x14ac:dyDescent="0.25">
      <c r="G109" s="133">
        <v>45729.461956018502</v>
      </c>
      <c r="H109" s="134" t="s">
        <v>488</v>
      </c>
      <c r="I109" s="134" t="s">
        <v>389</v>
      </c>
      <c r="J109" s="134" t="s">
        <v>390</v>
      </c>
      <c r="K109" s="134" t="s">
        <v>385</v>
      </c>
      <c r="L109" s="134" t="s">
        <v>396</v>
      </c>
      <c r="M109" s="134" t="s">
        <v>470</v>
      </c>
      <c r="N109" s="135" t="s">
        <v>388</v>
      </c>
      <c r="O109" s="186">
        <v>8580</v>
      </c>
      <c r="P109" s="187"/>
    </row>
    <row r="110" spans="7:16" x14ac:dyDescent="0.25">
      <c r="G110" s="133">
        <v>45729.469594907401</v>
      </c>
      <c r="H110" s="134" t="s">
        <v>488</v>
      </c>
      <c r="I110" s="134" t="s">
        <v>389</v>
      </c>
      <c r="J110" s="134" t="s">
        <v>390</v>
      </c>
      <c r="K110" s="134" t="s">
        <v>385</v>
      </c>
      <c r="L110" s="134" t="s">
        <v>396</v>
      </c>
      <c r="M110" s="134" t="s">
        <v>489</v>
      </c>
      <c r="N110" s="135" t="s">
        <v>392</v>
      </c>
      <c r="O110" s="186">
        <v>7990</v>
      </c>
      <c r="P110" s="187"/>
    </row>
    <row r="111" spans="7:16" x14ac:dyDescent="0.25">
      <c r="G111" s="133">
        <v>45729.476076388899</v>
      </c>
      <c r="H111" s="134" t="s">
        <v>488</v>
      </c>
      <c r="I111" s="134" t="s">
        <v>383</v>
      </c>
      <c r="J111" s="134" t="s">
        <v>384</v>
      </c>
      <c r="K111" s="134" t="s">
        <v>385</v>
      </c>
      <c r="L111" s="134" t="s">
        <v>396</v>
      </c>
      <c r="M111" s="134" t="s">
        <v>485</v>
      </c>
      <c r="N111" s="135" t="s">
        <v>394</v>
      </c>
      <c r="O111" s="186">
        <v>5990</v>
      </c>
      <c r="P111" s="187"/>
    </row>
    <row r="112" spans="7:16" x14ac:dyDescent="0.25">
      <c r="G112" s="133">
        <v>45729.487476851798</v>
      </c>
      <c r="H112" s="134" t="s">
        <v>488</v>
      </c>
      <c r="I112" s="134" t="s">
        <v>421</v>
      </c>
      <c r="J112" s="134" t="s">
        <v>422</v>
      </c>
      <c r="K112" s="134" t="s">
        <v>385</v>
      </c>
      <c r="L112" s="134" t="s">
        <v>396</v>
      </c>
      <c r="M112" s="134" t="s">
        <v>461</v>
      </c>
      <c r="N112" s="135" t="s">
        <v>410</v>
      </c>
      <c r="O112" s="186">
        <v>2390</v>
      </c>
      <c r="P112" s="187"/>
    </row>
    <row r="113" spans="7:16" x14ac:dyDescent="0.25">
      <c r="G113" s="133">
        <v>45729.492777777799</v>
      </c>
      <c r="H113" s="134" t="s">
        <v>488</v>
      </c>
      <c r="I113" s="134" t="s">
        <v>421</v>
      </c>
      <c r="J113" s="134" t="s">
        <v>422</v>
      </c>
      <c r="K113" s="134" t="s">
        <v>385</v>
      </c>
      <c r="L113" s="134" t="s">
        <v>396</v>
      </c>
      <c r="M113" s="134" t="s">
        <v>446</v>
      </c>
      <c r="N113" s="135" t="s">
        <v>411</v>
      </c>
      <c r="O113" s="186">
        <v>2510</v>
      </c>
      <c r="P113" s="187"/>
    </row>
    <row r="114" spans="7:16" x14ac:dyDescent="0.25">
      <c r="G114" s="136"/>
      <c r="H114" s="136" t="s">
        <v>490</v>
      </c>
      <c r="I114" s="137">
        <v>23421</v>
      </c>
      <c r="J114" s="136" t="s">
        <v>390</v>
      </c>
      <c r="K114" s="136" t="s">
        <v>385</v>
      </c>
      <c r="L114" s="136" t="s">
        <v>408</v>
      </c>
      <c r="M114" s="138">
        <v>3</v>
      </c>
      <c r="N114" s="139">
        <v>5</v>
      </c>
      <c r="O114" s="136"/>
      <c r="P114" s="140">
        <v>3.04</v>
      </c>
    </row>
    <row r="115" spans="7:16" x14ac:dyDescent="0.25">
      <c r="G115" s="136"/>
      <c r="H115" s="136" t="s">
        <v>490</v>
      </c>
      <c r="I115" s="137">
        <v>23421</v>
      </c>
      <c r="J115" s="136" t="s">
        <v>390</v>
      </c>
      <c r="K115" s="136" t="s">
        <v>385</v>
      </c>
      <c r="L115" s="136" t="s">
        <v>408</v>
      </c>
      <c r="M115" s="138">
        <v>4</v>
      </c>
      <c r="N115" s="139">
        <v>4</v>
      </c>
      <c r="O115" s="136"/>
      <c r="P115" s="140">
        <v>3.5</v>
      </c>
    </row>
    <row r="116" spans="7:16" x14ac:dyDescent="0.25">
      <c r="G116" s="136" t="s">
        <v>491</v>
      </c>
      <c r="H116" s="136" t="s">
        <v>492</v>
      </c>
      <c r="I116" s="137">
        <v>22206</v>
      </c>
      <c r="J116" s="136" t="s">
        <v>422</v>
      </c>
      <c r="K116" s="136" t="s">
        <v>385</v>
      </c>
      <c r="L116" s="136" t="s">
        <v>408</v>
      </c>
      <c r="M116" s="141" t="s">
        <v>414</v>
      </c>
      <c r="N116" s="139">
        <v>22</v>
      </c>
      <c r="O116" s="136"/>
      <c r="P116" s="140">
        <v>6.11</v>
      </c>
    </row>
    <row r="117" spans="7:16" x14ac:dyDescent="0.25">
      <c r="G117" s="136" t="s">
        <v>493</v>
      </c>
      <c r="H117" s="136" t="s">
        <v>492</v>
      </c>
      <c r="I117" s="137">
        <v>23421</v>
      </c>
      <c r="J117" s="136" t="s">
        <v>390</v>
      </c>
      <c r="K117" s="136" t="s">
        <v>385</v>
      </c>
      <c r="L117" s="136" t="s">
        <v>408</v>
      </c>
      <c r="M117" s="141" t="s">
        <v>433</v>
      </c>
      <c r="N117" s="139">
        <v>7</v>
      </c>
      <c r="O117" s="136"/>
      <c r="P117" s="140">
        <v>12.03</v>
      </c>
    </row>
    <row r="118" spans="7:16" x14ac:dyDescent="0.25">
      <c r="G118" s="136" t="s">
        <v>494</v>
      </c>
      <c r="H118" s="136" t="s">
        <v>492</v>
      </c>
      <c r="I118" s="137">
        <v>23191</v>
      </c>
      <c r="J118" s="136" t="s">
        <v>384</v>
      </c>
      <c r="K118" s="136" t="s">
        <v>385</v>
      </c>
      <c r="L118" s="136" t="s">
        <v>408</v>
      </c>
      <c r="M118" s="141" t="s">
        <v>495</v>
      </c>
      <c r="N118" s="139">
        <v>6</v>
      </c>
      <c r="O118" s="136"/>
      <c r="P118" s="137">
        <v>180</v>
      </c>
    </row>
    <row r="119" spans="7:16" x14ac:dyDescent="0.25">
      <c r="G119" s="136" t="s">
        <v>496</v>
      </c>
      <c r="H119" s="136" t="s">
        <v>492</v>
      </c>
      <c r="I119" s="137">
        <v>23421</v>
      </c>
      <c r="J119" s="136" t="s">
        <v>390</v>
      </c>
      <c r="K119" s="136" t="s">
        <v>385</v>
      </c>
      <c r="L119" s="136" t="s">
        <v>408</v>
      </c>
      <c r="M119" s="141" t="s">
        <v>497</v>
      </c>
      <c r="N119" s="139">
        <v>4</v>
      </c>
      <c r="O119" s="136"/>
      <c r="P119" s="140">
        <v>5.0599999999999996</v>
      </c>
    </row>
    <row r="120" spans="7:16" x14ac:dyDescent="0.25">
      <c r="G120" s="136"/>
      <c r="H120" s="136" t="s">
        <v>498</v>
      </c>
      <c r="I120" s="137">
        <v>23421</v>
      </c>
      <c r="J120" s="136" t="s">
        <v>390</v>
      </c>
      <c r="K120" s="136" t="s">
        <v>385</v>
      </c>
      <c r="L120" s="136" t="s">
        <v>499</v>
      </c>
      <c r="M120" s="141" t="s">
        <v>500</v>
      </c>
      <c r="N120" s="139">
        <v>7</v>
      </c>
      <c r="O120" s="136"/>
      <c r="P120" s="140">
        <v>5.46</v>
      </c>
    </row>
    <row r="121" spans="7:16" x14ac:dyDescent="0.25">
      <c r="G121" s="136"/>
      <c r="H121" s="136" t="s">
        <v>498</v>
      </c>
      <c r="I121" s="137">
        <v>23191</v>
      </c>
      <c r="J121" s="136" t="s">
        <v>384</v>
      </c>
      <c r="K121" s="136" t="s">
        <v>385</v>
      </c>
      <c r="L121" s="136" t="s">
        <v>499</v>
      </c>
      <c r="M121" s="141" t="s">
        <v>436</v>
      </c>
      <c r="N121" s="139">
        <v>6</v>
      </c>
      <c r="O121" s="136"/>
      <c r="P121" s="140">
        <v>8.82</v>
      </c>
    </row>
    <row r="122" spans="7:16" x14ac:dyDescent="0.25">
      <c r="G122" s="136"/>
      <c r="H122" s="136" t="s">
        <v>498</v>
      </c>
      <c r="I122" s="137">
        <v>22206</v>
      </c>
      <c r="J122" s="136" t="s">
        <v>422</v>
      </c>
      <c r="K122" s="136" t="s">
        <v>385</v>
      </c>
      <c r="L122" s="136" t="s">
        <v>499</v>
      </c>
      <c r="M122" s="141" t="s">
        <v>437</v>
      </c>
      <c r="N122" s="139">
        <v>22</v>
      </c>
      <c r="O122" s="136"/>
      <c r="P122" s="140">
        <v>5.05</v>
      </c>
    </row>
    <row r="123" spans="7:16" x14ac:dyDescent="0.25">
      <c r="G123" s="136"/>
      <c r="H123" s="136" t="s">
        <v>498</v>
      </c>
      <c r="I123" s="137">
        <v>22206</v>
      </c>
      <c r="J123" s="136" t="s">
        <v>422</v>
      </c>
      <c r="K123" s="136" t="s">
        <v>385</v>
      </c>
      <c r="L123" s="136" t="s">
        <v>499</v>
      </c>
      <c r="M123" s="138">
        <v>9</v>
      </c>
      <c r="N123" s="142" t="s">
        <v>410</v>
      </c>
      <c r="O123" s="136"/>
      <c r="P123" s="140">
        <v>2.98</v>
      </c>
    </row>
    <row r="124" spans="7:16" x14ac:dyDescent="0.25">
      <c r="G124" s="136"/>
      <c r="H124" s="136" t="s">
        <v>498</v>
      </c>
      <c r="I124" s="137">
        <v>22206</v>
      </c>
      <c r="J124" s="136" t="s">
        <v>422</v>
      </c>
      <c r="K124" s="136" t="s">
        <v>385</v>
      </c>
      <c r="L124" s="136" t="s">
        <v>499</v>
      </c>
      <c r="M124" s="138">
        <v>7</v>
      </c>
      <c r="N124" s="142" t="s">
        <v>411</v>
      </c>
      <c r="O124" s="136"/>
      <c r="P124" s="140">
        <v>2.04</v>
      </c>
    </row>
    <row r="125" spans="7:16" x14ac:dyDescent="0.25">
      <c r="G125" s="136" t="s">
        <v>501</v>
      </c>
      <c r="H125" s="136" t="s">
        <v>502</v>
      </c>
      <c r="I125" s="137">
        <v>23421</v>
      </c>
      <c r="J125" s="136" t="s">
        <v>390</v>
      </c>
      <c r="K125" s="136" t="s">
        <v>385</v>
      </c>
      <c r="L125" s="136" t="s">
        <v>440</v>
      </c>
      <c r="M125" s="138">
        <v>4</v>
      </c>
      <c r="N125" s="139">
        <v>4</v>
      </c>
      <c r="O125" s="136"/>
      <c r="P125" s="140">
        <v>3</v>
      </c>
    </row>
    <row r="126" spans="7:16" x14ac:dyDescent="0.25">
      <c r="G126" s="136" t="s">
        <v>503</v>
      </c>
      <c r="H126" s="136" t="s">
        <v>502</v>
      </c>
      <c r="I126" s="137">
        <v>23421</v>
      </c>
      <c r="J126" s="136" t="s">
        <v>390</v>
      </c>
      <c r="K126" s="136" t="s">
        <v>385</v>
      </c>
      <c r="L126" s="136" t="s">
        <v>440</v>
      </c>
      <c r="M126" s="141" t="s">
        <v>504</v>
      </c>
      <c r="N126" s="139">
        <v>5</v>
      </c>
      <c r="O126" s="136"/>
      <c r="P126" s="140">
        <v>4.07</v>
      </c>
    </row>
    <row r="127" spans="7:16" x14ac:dyDescent="0.25">
      <c r="G127" s="136" t="s">
        <v>505</v>
      </c>
      <c r="H127" s="136" t="s">
        <v>506</v>
      </c>
      <c r="I127" s="137">
        <v>23421</v>
      </c>
      <c r="J127" s="136" t="s">
        <v>390</v>
      </c>
      <c r="K127" s="136" t="s">
        <v>385</v>
      </c>
      <c r="L127" s="136" t="s">
        <v>440</v>
      </c>
      <c r="M127" s="141" t="s">
        <v>507</v>
      </c>
      <c r="N127" s="139">
        <v>4</v>
      </c>
      <c r="O127" s="136"/>
      <c r="P127" s="140">
        <v>9.0299999999999994</v>
      </c>
    </row>
    <row r="128" spans="7:16" x14ac:dyDescent="0.25">
      <c r="G128" s="136" t="s">
        <v>508</v>
      </c>
      <c r="H128" s="136" t="s">
        <v>506</v>
      </c>
      <c r="I128" s="137">
        <v>23421</v>
      </c>
      <c r="J128" s="136" t="s">
        <v>390</v>
      </c>
      <c r="K128" s="136" t="s">
        <v>385</v>
      </c>
      <c r="L128" s="136" t="s">
        <v>440</v>
      </c>
      <c r="M128" s="138">
        <v>7</v>
      </c>
      <c r="N128" s="139">
        <v>5</v>
      </c>
      <c r="O128" s="136"/>
      <c r="P128" s="140">
        <v>2.08</v>
      </c>
    </row>
    <row r="129" spans="7:16" x14ac:dyDescent="0.25">
      <c r="G129" s="136" t="s">
        <v>509</v>
      </c>
      <c r="H129" s="136" t="s">
        <v>506</v>
      </c>
      <c r="I129" s="137">
        <v>23421</v>
      </c>
      <c r="J129" s="136" t="s">
        <v>390</v>
      </c>
      <c r="K129" s="136" t="s">
        <v>385</v>
      </c>
      <c r="L129" s="136" t="s">
        <v>440</v>
      </c>
      <c r="M129" s="138">
        <v>10</v>
      </c>
      <c r="N129" s="139">
        <v>7</v>
      </c>
      <c r="O129" s="136"/>
      <c r="P129" s="140">
        <v>2.96</v>
      </c>
    </row>
    <row r="130" spans="7:16" x14ac:dyDescent="0.25">
      <c r="G130" s="136" t="s">
        <v>510</v>
      </c>
      <c r="H130" s="136" t="s">
        <v>511</v>
      </c>
      <c r="I130" s="137">
        <v>23191</v>
      </c>
      <c r="J130" s="136" t="s">
        <v>384</v>
      </c>
      <c r="K130" s="136" t="s">
        <v>385</v>
      </c>
      <c r="L130" s="136" t="s">
        <v>440</v>
      </c>
      <c r="M130" s="141" t="s">
        <v>512</v>
      </c>
      <c r="N130" s="139">
        <v>6</v>
      </c>
      <c r="O130" s="136"/>
      <c r="P130" s="140">
        <v>9.7899999999999991</v>
      </c>
    </row>
    <row r="131" spans="7:16" x14ac:dyDescent="0.25">
      <c r="G131" s="136" t="s">
        <v>513</v>
      </c>
      <c r="H131" s="136" t="s">
        <v>511</v>
      </c>
      <c r="I131" s="137">
        <v>23421</v>
      </c>
      <c r="J131" s="136" t="s">
        <v>390</v>
      </c>
      <c r="K131" s="136" t="s">
        <v>385</v>
      </c>
      <c r="L131" s="136" t="s">
        <v>440</v>
      </c>
      <c r="M131" s="138">
        <v>6</v>
      </c>
      <c r="N131" s="139">
        <v>4</v>
      </c>
      <c r="O131" s="136"/>
      <c r="P131" s="140">
        <v>3.05</v>
      </c>
    </row>
    <row r="132" spans="7:16" x14ac:dyDescent="0.25">
      <c r="G132" s="136" t="s">
        <v>514</v>
      </c>
      <c r="H132" s="136" t="s">
        <v>511</v>
      </c>
      <c r="I132" s="137">
        <v>23191</v>
      </c>
      <c r="J132" s="136" t="s">
        <v>384</v>
      </c>
      <c r="K132" s="136" t="s">
        <v>385</v>
      </c>
      <c r="L132" s="136" t="s">
        <v>440</v>
      </c>
      <c r="M132" s="141" t="s">
        <v>515</v>
      </c>
      <c r="N132" s="139">
        <v>2</v>
      </c>
      <c r="O132" s="136"/>
      <c r="P132" s="140">
        <v>10.15</v>
      </c>
    </row>
    <row r="133" spans="7:16" x14ac:dyDescent="0.25">
      <c r="G133" s="136" t="s">
        <v>516</v>
      </c>
      <c r="H133" s="136" t="s">
        <v>517</v>
      </c>
      <c r="I133" s="137">
        <v>22206</v>
      </c>
      <c r="J133" s="136" t="s">
        <v>422</v>
      </c>
      <c r="K133" s="136" t="s">
        <v>385</v>
      </c>
      <c r="L133" s="136" t="s">
        <v>440</v>
      </c>
      <c r="M133" s="138">
        <v>6</v>
      </c>
      <c r="N133" s="142" t="s">
        <v>410</v>
      </c>
      <c r="O133" s="136"/>
      <c r="P133" s="140">
        <v>3.06</v>
      </c>
    </row>
    <row r="134" spans="7:16" x14ac:dyDescent="0.25">
      <c r="G134" s="136" t="s">
        <v>518</v>
      </c>
      <c r="H134" s="136" t="s">
        <v>517</v>
      </c>
      <c r="I134" s="137">
        <v>22206</v>
      </c>
      <c r="J134" s="136" t="s">
        <v>422</v>
      </c>
      <c r="K134" s="136" t="s">
        <v>385</v>
      </c>
      <c r="L134" s="136" t="s">
        <v>440</v>
      </c>
      <c r="M134" s="138">
        <v>10</v>
      </c>
      <c r="N134" s="142" t="s">
        <v>411</v>
      </c>
      <c r="O134" s="136"/>
      <c r="P134" s="140">
        <v>3.03</v>
      </c>
    </row>
    <row r="135" spans="7:16" x14ac:dyDescent="0.25">
      <c r="G135" s="136" t="s">
        <v>519</v>
      </c>
      <c r="H135" s="136" t="s">
        <v>517</v>
      </c>
      <c r="I135" s="137">
        <v>23421</v>
      </c>
      <c r="J135" s="136" t="s">
        <v>390</v>
      </c>
      <c r="K135" s="136" t="s">
        <v>385</v>
      </c>
      <c r="L135" s="136" t="s">
        <v>440</v>
      </c>
      <c r="M135" s="141" t="s">
        <v>520</v>
      </c>
      <c r="N135" s="139">
        <v>4</v>
      </c>
      <c r="O135" s="136"/>
      <c r="P135" s="140">
        <v>4.0599999999999996</v>
      </c>
    </row>
    <row r="136" spans="7:16" x14ac:dyDescent="0.25">
      <c r="G136" s="136" t="s">
        <v>521</v>
      </c>
      <c r="H136" s="136" t="s">
        <v>517</v>
      </c>
      <c r="I136" s="137">
        <v>23421</v>
      </c>
      <c r="J136" s="136" t="s">
        <v>390</v>
      </c>
      <c r="K136" s="136" t="s">
        <v>385</v>
      </c>
      <c r="L136" s="136" t="s">
        <v>440</v>
      </c>
      <c r="M136" s="141" t="s">
        <v>522</v>
      </c>
      <c r="N136" s="139">
        <v>6</v>
      </c>
      <c r="O136" s="136"/>
      <c r="P136" s="140">
        <v>4.0199999999999996</v>
      </c>
    </row>
    <row r="137" spans="7:16" x14ac:dyDescent="0.25">
      <c r="G137" s="136" t="s">
        <v>523</v>
      </c>
      <c r="H137" s="136" t="s">
        <v>517</v>
      </c>
      <c r="I137" s="137">
        <v>23421</v>
      </c>
      <c r="J137" s="136" t="s">
        <v>390</v>
      </c>
      <c r="K137" s="136" t="s">
        <v>385</v>
      </c>
      <c r="L137" s="136" t="s">
        <v>440</v>
      </c>
      <c r="M137" s="141" t="s">
        <v>524</v>
      </c>
      <c r="N137" s="139">
        <v>7</v>
      </c>
      <c r="O137" s="136"/>
      <c r="P137" s="140">
        <v>3.98</v>
      </c>
    </row>
    <row r="138" spans="7:16" x14ac:dyDescent="0.25">
      <c r="G138" s="136" t="s">
        <v>525</v>
      </c>
      <c r="H138" s="136" t="s">
        <v>526</v>
      </c>
      <c r="I138" s="137">
        <v>22206</v>
      </c>
      <c r="J138" s="136" t="s">
        <v>422</v>
      </c>
      <c r="K138" s="136" t="s">
        <v>385</v>
      </c>
      <c r="L138" s="136" t="s">
        <v>386</v>
      </c>
      <c r="M138" s="141" t="s">
        <v>527</v>
      </c>
      <c r="N138" s="139">
        <v>22</v>
      </c>
      <c r="O138" s="136"/>
      <c r="P138" s="140">
        <v>6.11</v>
      </c>
    </row>
    <row r="139" spans="7:16" x14ac:dyDescent="0.25">
      <c r="G139" s="136" t="s">
        <v>528</v>
      </c>
      <c r="H139" s="136" t="s">
        <v>526</v>
      </c>
      <c r="I139" s="137">
        <v>23421</v>
      </c>
      <c r="J139" s="136" t="s">
        <v>390</v>
      </c>
      <c r="K139" s="136" t="s">
        <v>385</v>
      </c>
      <c r="L139" s="136" t="s">
        <v>386</v>
      </c>
      <c r="M139" s="141" t="s">
        <v>399</v>
      </c>
      <c r="N139" s="139">
        <v>4</v>
      </c>
      <c r="O139" s="136"/>
      <c r="P139" s="140">
        <v>8.0399999999999991</v>
      </c>
    </row>
    <row r="140" spans="7:16" x14ac:dyDescent="0.25">
      <c r="G140" s="136" t="s">
        <v>529</v>
      </c>
      <c r="H140" s="136" t="s">
        <v>526</v>
      </c>
      <c r="I140" s="137">
        <v>23421</v>
      </c>
      <c r="J140" s="136" t="s">
        <v>390</v>
      </c>
      <c r="K140" s="136" t="s">
        <v>385</v>
      </c>
      <c r="L140" s="136" t="s">
        <v>386</v>
      </c>
      <c r="M140" s="141" t="s">
        <v>530</v>
      </c>
      <c r="N140" s="139">
        <v>6</v>
      </c>
      <c r="O140" s="136"/>
      <c r="P140" s="140">
        <v>7.95</v>
      </c>
    </row>
    <row r="141" spans="7:16" x14ac:dyDescent="0.25">
      <c r="G141" s="136" t="s">
        <v>531</v>
      </c>
      <c r="H141" s="136" t="s">
        <v>526</v>
      </c>
      <c r="I141" s="137">
        <v>23421</v>
      </c>
      <c r="J141" s="136" t="s">
        <v>390</v>
      </c>
      <c r="K141" s="136" t="s">
        <v>385</v>
      </c>
      <c r="L141" s="136" t="s">
        <v>386</v>
      </c>
      <c r="M141" s="141" t="s">
        <v>532</v>
      </c>
      <c r="N141" s="139">
        <v>7</v>
      </c>
      <c r="O141" s="136"/>
      <c r="P141" s="140">
        <v>7.86</v>
      </c>
    </row>
    <row r="142" spans="7:16" x14ac:dyDescent="0.25">
      <c r="G142" s="136" t="s">
        <v>533</v>
      </c>
      <c r="H142" s="136" t="s">
        <v>534</v>
      </c>
      <c r="I142" s="137">
        <v>22206</v>
      </c>
      <c r="J142" s="136" t="s">
        <v>422</v>
      </c>
      <c r="K142" s="136" t="s">
        <v>385</v>
      </c>
      <c r="L142" s="136" t="s">
        <v>416</v>
      </c>
      <c r="M142" s="141" t="s">
        <v>438</v>
      </c>
      <c r="N142" s="139">
        <v>22</v>
      </c>
      <c r="O142" s="136"/>
      <c r="P142" s="140">
        <v>5.04</v>
      </c>
    </row>
    <row r="143" spans="7:16" x14ac:dyDescent="0.25">
      <c r="G143" s="136" t="s">
        <v>535</v>
      </c>
      <c r="H143" s="136" t="s">
        <v>534</v>
      </c>
      <c r="I143" s="137">
        <v>23421</v>
      </c>
      <c r="J143" s="136" t="s">
        <v>390</v>
      </c>
      <c r="K143" s="136" t="s">
        <v>385</v>
      </c>
      <c r="L143" s="136" t="s">
        <v>416</v>
      </c>
      <c r="M143" s="141" t="s">
        <v>536</v>
      </c>
      <c r="N143" s="139">
        <v>7</v>
      </c>
      <c r="O143" s="136"/>
      <c r="P143" s="140">
        <v>12.71</v>
      </c>
    </row>
    <row r="144" spans="7:16" x14ac:dyDescent="0.25">
      <c r="G144" s="136" t="s">
        <v>537</v>
      </c>
      <c r="H144" s="136" t="s">
        <v>538</v>
      </c>
      <c r="I144" s="137">
        <v>23421</v>
      </c>
      <c r="J144" s="136" t="s">
        <v>390</v>
      </c>
      <c r="K144" s="136" t="s">
        <v>385</v>
      </c>
      <c r="L144" s="136" t="s">
        <v>416</v>
      </c>
      <c r="M144" s="141" t="s">
        <v>433</v>
      </c>
      <c r="N144" s="139">
        <v>6</v>
      </c>
      <c r="O144" s="136"/>
      <c r="P144" s="140">
        <v>5.78</v>
      </c>
    </row>
    <row r="145" spans="7:16" x14ac:dyDescent="0.25">
      <c r="G145" s="136"/>
      <c r="H145" s="136" t="s">
        <v>538</v>
      </c>
      <c r="I145" s="137">
        <v>23110</v>
      </c>
      <c r="J145" s="136" t="s">
        <v>539</v>
      </c>
      <c r="K145" s="136" t="s">
        <v>385</v>
      </c>
      <c r="L145" s="136" t="s">
        <v>416</v>
      </c>
      <c r="M145" s="141" t="s">
        <v>433</v>
      </c>
      <c r="N145" s="139">
        <v>6</v>
      </c>
      <c r="O145" s="136"/>
      <c r="P145" s="140">
        <v>4.84</v>
      </c>
    </row>
    <row r="146" spans="7:16" x14ac:dyDescent="0.25">
      <c r="G146" s="136" t="s">
        <v>540</v>
      </c>
      <c r="H146" s="136" t="s">
        <v>538</v>
      </c>
      <c r="I146" s="137">
        <v>23191</v>
      </c>
      <c r="J146" s="136" t="s">
        <v>384</v>
      </c>
      <c r="K146" s="136" t="s">
        <v>385</v>
      </c>
      <c r="L146" s="136" t="s">
        <v>416</v>
      </c>
      <c r="M146" s="141" t="s">
        <v>541</v>
      </c>
      <c r="N146" s="139">
        <v>2</v>
      </c>
      <c r="O146" s="136"/>
      <c r="P146" s="140">
        <v>6.49</v>
      </c>
    </row>
    <row r="147" spans="7:16" x14ac:dyDescent="0.25">
      <c r="G147" s="136"/>
      <c r="H147" s="136" t="s">
        <v>538</v>
      </c>
      <c r="I147" s="137">
        <v>23105</v>
      </c>
      <c r="J147" s="136" t="s">
        <v>542</v>
      </c>
      <c r="K147" s="136" t="s">
        <v>385</v>
      </c>
      <c r="L147" s="136" t="s">
        <v>416</v>
      </c>
      <c r="M147" s="141" t="s">
        <v>541</v>
      </c>
      <c r="N147" s="139">
        <v>2</v>
      </c>
      <c r="O147" s="136"/>
      <c r="P147" s="140">
        <v>3.51</v>
      </c>
    </row>
    <row r="148" spans="7:16" x14ac:dyDescent="0.25">
      <c r="G148" s="136"/>
      <c r="H148" s="136" t="s">
        <v>538</v>
      </c>
      <c r="I148" s="137">
        <v>23100</v>
      </c>
      <c r="J148" s="136" t="s">
        <v>543</v>
      </c>
      <c r="K148" s="136" t="s">
        <v>385</v>
      </c>
      <c r="L148" s="136" t="s">
        <v>416</v>
      </c>
      <c r="M148" s="138">
        <v>11</v>
      </c>
      <c r="N148" s="139">
        <v>5</v>
      </c>
      <c r="O148" s="136"/>
      <c r="P148" s="140">
        <v>6.01</v>
      </c>
    </row>
    <row r="149" spans="7:16" x14ac:dyDescent="0.25">
      <c r="G149" s="136" t="s">
        <v>544</v>
      </c>
      <c r="H149" s="136" t="s">
        <v>545</v>
      </c>
      <c r="I149" s="137">
        <v>23110</v>
      </c>
      <c r="J149" s="136" t="s">
        <v>539</v>
      </c>
      <c r="K149" s="136" t="s">
        <v>385</v>
      </c>
      <c r="L149" s="136" t="s">
        <v>440</v>
      </c>
      <c r="M149" s="141" t="s">
        <v>522</v>
      </c>
      <c r="N149" s="139">
        <v>4</v>
      </c>
      <c r="O149" s="136"/>
      <c r="P149" s="140">
        <v>4.83</v>
      </c>
    </row>
    <row r="150" spans="7:16" x14ac:dyDescent="0.25">
      <c r="G150" s="136" t="s">
        <v>546</v>
      </c>
      <c r="H150" s="136" t="s">
        <v>547</v>
      </c>
      <c r="I150" s="137">
        <v>23100</v>
      </c>
      <c r="J150" s="136" t="s">
        <v>543</v>
      </c>
      <c r="K150" s="136" t="s">
        <v>385</v>
      </c>
      <c r="L150" s="136" t="s">
        <v>416</v>
      </c>
      <c r="M150" s="138">
        <v>1</v>
      </c>
      <c r="N150" s="139">
        <v>5</v>
      </c>
      <c r="O150" s="136"/>
      <c r="P150" s="140">
        <v>1.1100000000000001</v>
      </c>
    </row>
    <row r="151" spans="7:16" x14ac:dyDescent="0.25">
      <c r="G151" s="136" t="s">
        <v>548</v>
      </c>
      <c r="H151" s="136" t="s">
        <v>547</v>
      </c>
      <c r="I151" s="137">
        <v>23110</v>
      </c>
      <c r="J151" s="136" t="s">
        <v>539</v>
      </c>
      <c r="K151" s="136" t="s">
        <v>385</v>
      </c>
      <c r="L151" s="136" t="s">
        <v>416</v>
      </c>
      <c r="M151" s="141" t="s">
        <v>549</v>
      </c>
      <c r="N151" s="139">
        <v>7</v>
      </c>
      <c r="O151" s="136"/>
      <c r="P151" s="140">
        <v>10.029999999999999</v>
      </c>
    </row>
    <row r="152" spans="7:16" x14ac:dyDescent="0.25">
      <c r="G152" s="136" t="s">
        <v>550</v>
      </c>
      <c r="H152" s="136" t="s">
        <v>547</v>
      </c>
      <c r="I152" s="137">
        <v>23110</v>
      </c>
      <c r="J152" s="136" t="s">
        <v>539</v>
      </c>
      <c r="K152" s="136" t="s">
        <v>385</v>
      </c>
      <c r="L152" s="136" t="s">
        <v>416</v>
      </c>
      <c r="M152" s="141" t="s">
        <v>443</v>
      </c>
      <c r="N152" s="139">
        <v>4</v>
      </c>
      <c r="O152" s="136"/>
      <c r="P152" s="140">
        <v>10.08</v>
      </c>
    </row>
    <row r="153" spans="7:16" x14ac:dyDescent="0.25">
      <c r="G153" s="136" t="s">
        <v>551</v>
      </c>
      <c r="H153" s="136" t="s">
        <v>547</v>
      </c>
      <c r="I153" s="137">
        <v>23105</v>
      </c>
      <c r="J153" s="136" t="s">
        <v>542</v>
      </c>
      <c r="K153" s="136" t="s">
        <v>385</v>
      </c>
      <c r="L153" s="136" t="s">
        <v>416</v>
      </c>
      <c r="M153" s="141" t="s">
        <v>414</v>
      </c>
      <c r="N153" s="139">
        <v>2</v>
      </c>
      <c r="O153" s="136"/>
      <c r="P153" s="140">
        <v>5.93</v>
      </c>
    </row>
    <row r="154" spans="7:16" x14ac:dyDescent="0.25">
      <c r="G154" s="136" t="s">
        <v>552</v>
      </c>
      <c r="H154" s="136" t="s">
        <v>553</v>
      </c>
      <c r="I154" s="137">
        <v>23100</v>
      </c>
      <c r="J154" s="136" t="s">
        <v>543</v>
      </c>
      <c r="K154" s="136" t="s">
        <v>385</v>
      </c>
      <c r="L154" s="136" t="s">
        <v>408</v>
      </c>
      <c r="M154" s="141" t="s">
        <v>453</v>
      </c>
      <c r="N154" s="139">
        <v>5</v>
      </c>
      <c r="O154" s="136"/>
      <c r="P154" s="140">
        <v>6.99</v>
      </c>
    </row>
    <row r="155" spans="7:16" x14ac:dyDescent="0.25">
      <c r="G155" s="136" t="s">
        <v>554</v>
      </c>
      <c r="H155" s="136" t="s">
        <v>553</v>
      </c>
      <c r="I155" s="137">
        <v>22206</v>
      </c>
      <c r="J155" s="136" t="s">
        <v>422</v>
      </c>
      <c r="K155" s="136" t="s">
        <v>385</v>
      </c>
      <c r="L155" s="136" t="s">
        <v>408</v>
      </c>
      <c r="M155" s="141" t="s">
        <v>437</v>
      </c>
      <c r="N155" s="139">
        <v>22</v>
      </c>
      <c r="O155" s="136"/>
      <c r="P155" s="140">
        <v>5.94</v>
      </c>
    </row>
    <row r="156" spans="7:16" x14ac:dyDescent="0.25">
      <c r="G156" s="136" t="s">
        <v>555</v>
      </c>
      <c r="H156" s="136" t="s">
        <v>553</v>
      </c>
      <c r="I156" s="137">
        <v>23110</v>
      </c>
      <c r="J156" s="136" t="s">
        <v>539</v>
      </c>
      <c r="K156" s="136" t="s">
        <v>385</v>
      </c>
      <c r="L156" s="136" t="s">
        <v>408</v>
      </c>
      <c r="M156" s="141" t="s">
        <v>433</v>
      </c>
      <c r="N156" s="139">
        <v>6</v>
      </c>
      <c r="O156" s="136"/>
      <c r="P156" s="140">
        <v>12.05</v>
      </c>
    </row>
    <row r="157" spans="7:16" x14ac:dyDescent="0.25">
      <c r="G157" s="136" t="s">
        <v>556</v>
      </c>
      <c r="H157" s="136" t="s">
        <v>557</v>
      </c>
      <c r="I157" s="137">
        <v>22206</v>
      </c>
      <c r="J157" s="136" t="s">
        <v>422</v>
      </c>
      <c r="K157" s="136" t="s">
        <v>385</v>
      </c>
      <c r="L157" s="136" t="s">
        <v>386</v>
      </c>
      <c r="M157" s="138">
        <v>5</v>
      </c>
      <c r="N157" s="139">
        <v>22</v>
      </c>
      <c r="O157" s="136"/>
      <c r="P157" s="140">
        <v>4.05</v>
      </c>
    </row>
    <row r="158" spans="7:16" x14ac:dyDescent="0.25">
      <c r="G158" s="136" t="s">
        <v>558</v>
      </c>
      <c r="H158" s="136" t="s">
        <v>557</v>
      </c>
      <c r="I158" s="137">
        <v>23110</v>
      </c>
      <c r="J158" s="136" t="s">
        <v>539</v>
      </c>
      <c r="K158" s="136" t="s">
        <v>385</v>
      </c>
      <c r="L158" s="136" t="s">
        <v>386</v>
      </c>
      <c r="M158" s="138">
        <v>26</v>
      </c>
      <c r="N158" s="139">
        <v>4</v>
      </c>
      <c r="O158" s="136"/>
      <c r="P158" s="140">
        <v>6.47</v>
      </c>
    </row>
    <row r="159" spans="7:16" x14ac:dyDescent="0.25">
      <c r="G159" s="136" t="s">
        <v>559</v>
      </c>
      <c r="H159" s="136" t="s">
        <v>557</v>
      </c>
      <c r="I159" s="137">
        <v>23100</v>
      </c>
      <c r="J159" s="136" t="s">
        <v>543</v>
      </c>
      <c r="K159" s="136" t="s">
        <v>385</v>
      </c>
      <c r="L159" s="136" t="s">
        <v>386</v>
      </c>
      <c r="M159" s="138">
        <v>37</v>
      </c>
      <c r="N159" s="139">
        <v>5</v>
      </c>
      <c r="O159" s="136"/>
      <c r="P159" s="140">
        <v>6.55</v>
      </c>
    </row>
    <row r="160" spans="7:16" x14ac:dyDescent="0.25">
      <c r="G160" s="136" t="s">
        <v>560</v>
      </c>
      <c r="H160" s="136" t="s">
        <v>557</v>
      </c>
      <c r="I160" s="137">
        <v>23110</v>
      </c>
      <c r="J160" s="136" t="s">
        <v>539</v>
      </c>
      <c r="K160" s="136" t="s">
        <v>385</v>
      </c>
      <c r="L160" s="136" t="s">
        <v>386</v>
      </c>
      <c r="M160" s="138">
        <v>4</v>
      </c>
      <c r="N160" s="139">
        <v>6</v>
      </c>
      <c r="O160" s="136"/>
      <c r="P160" s="140">
        <v>4.43</v>
      </c>
    </row>
    <row r="161" spans="7:16" x14ac:dyDescent="0.25">
      <c r="G161" s="136" t="s">
        <v>561</v>
      </c>
      <c r="H161" s="136" t="s">
        <v>557</v>
      </c>
      <c r="I161" s="137">
        <v>23110</v>
      </c>
      <c r="J161" s="136" t="s">
        <v>539</v>
      </c>
      <c r="K161" s="136" t="s">
        <v>385</v>
      </c>
      <c r="L161" s="136" t="s">
        <v>386</v>
      </c>
      <c r="M161" s="138">
        <v>8</v>
      </c>
      <c r="N161" s="139">
        <v>7</v>
      </c>
      <c r="O161" s="136"/>
      <c r="P161" s="140">
        <v>4.5</v>
      </c>
    </row>
    <row r="162" spans="7:16" x14ac:dyDescent="0.25">
      <c r="G162" s="136" t="s">
        <v>562</v>
      </c>
      <c r="H162" s="136" t="s">
        <v>557</v>
      </c>
      <c r="I162" s="137">
        <v>22106</v>
      </c>
      <c r="J162" s="136" t="s">
        <v>407</v>
      </c>
      <c r="K162" s="136" t="s">
        <v>385</v>
      </c>
      <c r="L162" s="136" t="s">
        <v>386</v>
      </c>
      <c r="M162" s="138">
        <v>1</v>
      </c>
      <c r="N162" s="142" t="s">
        <v>411</v>
      </c>
      <c r="O162" s="136"/>
      <c r="P162" s="140">
        <v>2.58</v>
      </c>
    </row>
    <row r="163" spans="7:16" x14ac:dyDescent="0.25">
      <c r="G163" s="136" t="s">
        <v>563</v>
      </c>
      <c r="H163" s="136" t="s">
        <v>564</v>
      </c>
      <c r="I163" s="137">
        <v>23110</v>
      </c>
      <c r="J163" s="136" t="s">
        <v>539</v>
      </c>
      <c r="K163" s="136" t="s">
        <v>385</v>
      </c>
      <c r="L163" s="136" t="s">
        <v>416</v>
      </c>
      <c r="M163" s="141" t="s">
        <v>565</v>
      </c>
      <c r="N163" s="139">
        <v>4</v>
      </c>
      <c r="O163" s="136"/>
      <c r="P163" s="140">
        <v>4.0599999999999996</v>
      </c>
    </row>
    <row r="164" spans="7:16" x14ac:dyDescent="0.25">
      <c r="G164" s="136" t="s">
        <v>566</v>
      </c>
      <c r="H164" s="136" t="s">
        <v>564</v>
      </c>
      <c r="I164" s="137">
        <v>22106</v>
      </c>
      <c r="J164" s="136" t="s">
        <v>407</v>
      </c>
      <c r="K164" s="136" t="s">
        <v>385</v>
      </c>
      <c r="L164" s="136" t="s">
        <v>416</v>
      </c>
      <c r="M164" s="138">
        <v>3</v>
      </c>
      <c r="N164" s="142" t="s">
        <v>410</v>
      </c>
      <c r="O164" s="136"/>
      <c r="P164" s="140">
        <v>2.99</v>
      </c>
    </row>
    <row r="165" spans="7:16" x14ac:dyDescent="0.25">
      <c r="G165" s="136" t="s">
        <v>567</v>
      </c>
      <c r="H165" s="136" t="s">
        <v>564</v>
      </c>
      <c r="I165" s="137">
        <v>23110</v>
      </c>
      <c r="J165" s="136" t="s">
        <v>539</v>
      </c>
      <c r="K165" s="136" t="s">
        <v>385</v>
      </c>
      <c r="L165" s="136" t="s">
        <v>416</v>
      </c>
      <c r="M165" s="138">
        <v>4</v>
      </c>
      <c r="N165" s="139">
        <v>6</v>
      </c>
      <c r="O165" s="136"/>
      <c r="P165" s="140">
        <v>3</v>
      </c>
    </row>
    <row r="166" spans="7:16" x14ac:dyDescent="0.25">
      <c r="G166" s="136"/>
      <c r="H166" s="136" t="s">
        <v>564</v>
      </c>
      <c r="I166" s="137">
        <v>23110</v>
      </c>
      <c r="J166" s="136" t="s">
        <v>539</v>
      </c>
      <c r="K166" s="136" t="s">
        <v>385</v>
      </c>
      <c r="L166" s="136" t="s">
        <v>416</v>
      </c>
      <c r="M166" s="138">
        <v>5</v>
      </c>
      <c r="N166" s="139">
        <v>7</v>
      </c>
      <c r="O166" s="136"/>
      <c r="P166" s="140">
        <v>3</v>
      </c>
    </row>
    <row r="167" spans="7:16" x14ac:dyDescent="0.25">
      <c r="G167" s="136" t="s">
        <v>568</v>
      </c>
      <c r="H167" s="136" t="s">
        <v>569</v>
      </c>
      <c r="I167" s="137">
        <v>22206</v>
      </c>
      <c r="J167" s="136" t="s">
        <v>422</v>
      </c>
      <c r="K167" s="136" t="s">
        <v>385</v>
      </c>
      <c r="L167" s="136" t="s">
        <v>435</v>
      </c>
      <c r="M167" s="141" t="s">
        <v>438</v>
      </c>
      <c r="N167" s="139">
        <v>22</v>
      </c>
      <c r="O167" s="136"/>
      <c r="P167" s="140">
        <v>4</v>
      </c>
    </row>
    <row r="168" spans="7:16" x14ac:dyDescent="0.25">
      <c r="G168" s="136" t="s">
        <v>570</v>
      </c>
      <c r="H168" s="136" t="s">
        <v>569</v>
      </c>
      <c r="I168" s="137">
        <v>23110</v>
      </c>
      <c r="J168" s="136" t="s">
        <v>539</v>
      </c>
      <c r="K168" s="136" t="s">
        <v>385</v>
      </c>
      <c r="L168" s="136" t="s">
        <v>435</v>
      </c>
      <c r="M168" s="141" t="s">
        <v>456</v>
      </c>
      <c r="N168" s="139">
        <v>4</v>
      </c>
      <c r="O168" s="136"/>
      <c r="P168" s="140">
        <v>7.99</v>
      </c>
    </row>
    <row r="169" spans="7:16" x14ac:dyDescent="0.25">
      <c r="G169" s="136"/>
      <c r="H169" s="136" t="s">
        <v>569</v>
      </c>
      <c r="I169" s="137">
        <v>23110</v>
      </c>
      <c r="J169" s="136" t="s">
        <v>539</v>
      </c>
      <c r="K169" s="136" t="s">
        <v>385</v>
      </c>
      <c r="L169" s="136" t="s">
        <v>435</v>
      </c>
      <c r="M169" s="141" t="s">
        <v>424</v>
      </c>
      <c r="N169" s="139">
        <v>6</v>
      </c>
      <c r="O169" s="136"/>
      <c r="P169" s="140">
        <v>6</v>
      </c>
    </row>
    <row r="170" spans="7:16" x14ac:dyDescent="0.25">
      <c r="G170" s="136"/>
      <c r="H170" s="136" t="s">
        <v>569</v>
      </c>
      <c r="I170" s="137">
        <v>23110</v>
      </c>
      <c r="J170" s="136" t="s">
        <v>539</v>
      </c>
      <c r="K170" s="136" t="s">
        <v>385</v>
      </c>
      <c r="L170" s="136" t="s">
        <v>435</v>
      </c>
      <c r="M170" s="141" t="s">
        <v>425</v>
      </c>
      <c r="N170" s="139">
        <v>7</v>
      </c>
      <c r="O170" s="136"/>
      <c r="P170" s="140">
        <v>6</v>
      </c>
    </row>
    <row r="171" spans="7:16" x14ac:dyDescent="0.25">
      <c r="G171" s="136" t="s">
        <v>571</v>
      </c>
      <c r="H171" s="136" t="s">
        <v>572</v>
      </c>
      <c r="I171" s="137">
        <v>23110</v>
      </c>
      <c r="J171" s="136" t="s">
        <v>539</v>
      </c>
      <c r="K171" s="136" t="s">
        <v>385</v>
      </c>
      <c r="L171" s="136" t="s">
        <v>408</v>
      </c>
      <c r="M171" s="141" t="s">
        <v>453</v>
      </c>
      <c r="N171" s="139">
        <v>4</v>
      </c>
      <c r="O171" s="136"/>
      <c r="P171" s="140">
        <v>7</v>
      </c>
    </row>
    <row r="172" spans="7:16" x14ac:dyDescent="0.25">
      <c r="G172" s="136" t="s">
        <v>573</v>
      </c>
      <c r="H172" s="136" t="s">
        <v>572</v>
      </c>
      <c r="I172" s="137">
        <v>23100</v>
      </c>
      <c r="J172" s="136" t="s">
        <v>543</v>
      </c>
      <c r="K172" s="136" t="s">
        <v>385</v>
      </c>
      <c r="L172" s="136" t="s">
        <v>408</v>
      </c>
      <c r="M172" s="141" t="s">
        <v>574</v>
      </c>
      <c r="N172" s="139">
        <v>5</v>
      </c>
      <c r="O172" s="136"/>
      <c r="P172" s="140">
        <v>9.07</v>
      </c>
    </row>
    <row r="173" spans="7:16" x14ac:dyDescent="0.25">
      <c r="G173" s="136" t="s">
        <v>575</v>
      </c>
      <c r="H173" s="136" t="s">
        <v>572</v>
      </c>
      <c r="I173" s="137">
        <v>23105</v>
      </c>
      <c r="J173" s="136" t="s">
        <v>542</v>
      </c>
      <c r="K173" s="136" t="s">
        <v>385</v>
      </c>
      <c r="L173" s="136" t="s">
        <v>408</v>
      </c>
      <c r="M173" s="141" t="s">
        <v>437</v>
      </c>
      <c r="N173" s="139">
        <v>2</v>
      </c>
      <c r="O173" s="136"/>
      <c r="P173" s="140">
        <v>5.96</v>
      </c>
    </row>
    <row r="174" spans="7:16" x14ac:dyDescent="0.25">
      <c r="G174" s="136" t="s">
        <v>576</v>
      </c>
      <c r="H174" s="136" t="s">
        <v>572</v>
      </c>
      <c r="I174" s="137">
        <v>22106</v>
      </c>
      <c r="J174" s="136" t="s">
        <v>407</v>
      </c>
      <c r="K174" s="136" t="s">
        <v>385</v>
      </c>
      <c r="L174" s="136" t="s">
        <v>408</v>
      </c>
      <c r="M174" s="138">
        <v>5</v>
      </c>
      <c r="N174" s="142" t="s">
        <v>410</v>
      </c>
      <c r="O174" s="136"/>
      <c r="P174" s="140">
        <v>3.22</v>
      </c>
    </row>
    <row r="175" spans="7:16" x14ac:dyDescent="0.25">
      <c r="G175" s="136" t="s">
        <v>577</v>
      </c>
      <c r="H175" s="136" t="s">
        <v>578</v>
      </c>
      <c r="I175" s="137">
        <v>22206</v>
      </c>
      <c r="J175" s="136" t="s">
        <v>422</v>
      </c>
      <c r="K175" s="136" t="s">
        <v>385</v>
      </c>
      <c r="L175" s="136" t="s">
        <v>396</v>
      </c>
      <c r="M175" s="143">
        <v>8</v>
      </c>
      <c r="N175" s="139">
        <v>22</v>
      </c>
      <c r="O175" s="136"/>
      <c r="P175" s="140">
        <v>4.4800000000000004</v>
      </c>
    </row>
    <row r="176" spans="7:16" x14ac:dyDescent="0.25">
      <c r="G176" s="136" t="s">
        <v>579</v>
      </c>
      <c r="H176" s="136" t="s">
        <v>578</v>
      </c>
      <c r="I176" s="137">
        <v>23110</v>
      </c>
      <c r="J176" s="136" t="s">
        <v>539</v>
      </c>
      <c r="K176" s="136" t="s">
        <v>385</v>
      </c>
      <c r="L176" s="136" t="s">
        <v>396</v>
      </c>
      <c r="M176" s="141" t="s">
        <v>428</v>
      </c>
      <c r="N176" s="139">
        <v>7</v>
      </c>
      <c r="O176" s="136"/>
      <c r="P176" s="140">
        <v>12</v>
      </c>
    </row>
    <row r="177" spans="7:16" x14ac:dyDescent="0.25">
      <c r="G177" s="136" t="s">
        <v>580</v>
      </c>
      <c r="H177" s="136" t="s">
        <v>578</v>
      </c>
      <c r="I177" s="137">
        <v>23110</v>
      </c>
      <c r="J177" s="136" t="s">
        <v>539</v>
      </c>
      <c r="K177" s="136" t="s">
        <v>385</v>
      </c>
      <c r="L177" s="136" t="s">
        <v>396</v>
      </c>
      <c r="M177" s="141" t="s">
        <v>581</v>
      </c>
      <c r="N177" s="139">
        <v>6</v>
      </c>
      <c r="O177" s="136"/>
      <c r="P177" s="140">
        <v>12.21</v>
      </c>
    </row>
    <row r="178" spans="7:16" x14ac:dyDescent="0.25">
      <c r="G178" s="136"/>
      <c r="H178" s="136" t="s">
        <v>582</v>
      </c>
      <c r="I178" s="137">
        <v>22106</v>
      </c>
      <c r="J178" s="136" t="s">
        <v>407</v>
      </c>
      <c r="K178" s="136" t="s">
        <v>385</v>
      </c>
      <c r="L178" s="136" t="s">
        <v>408</v>
      </c>
      <c r="M178" s="141"/>
      <c r="N178" s="142" t="s">
        <v>411</v>
      </c>
      <c r="O178" s="136"/>
      <c r="P178" s="140">
        <v>3.08</v>
      </c>
    </row>
    <row r="179" spans="7:16" x14ac:dyDescent="0.25">
      <c r="G179" s="136"/>
      <c r="H179" s="136" t="s">
        <v>582</v>
      </c>
      <c r="I179" s="137">
        <v>23110</v>
      </c>
      <c r="J179" s="136" t="s">
        <v>539</v>
      </c>
      <c r="K179" s="136" t="s">
        <v>385</v>
      </c>
      <c r="L179" s="136" t="s">
        <v>408</v>
      </c>
      <c r="M179" s="141"/>
      <c r="N179" s="139">
        <v>7</v>
      </c>
      <c r="O179" s="136"/>
      <c r="P179" s="140">
        <v>10.14</v>
      </c>
    </row>
    <row r="180" spans="7:16" x14ac:dyDescent="0.25">
      <c r="G180" s="136"/>
      <c r="H180" s="136" t="s">
        <v>582</v>
      </c>
      <c r="I180" s="137">
        <v>23110</v>
      </c>
      <c r="J180" s="136" t="s">
        <v>539</v>
      </c>
      <c r="K180" s="136" t="s">
        <v>385</v>
      </c>
      <c r="L180" s="136" t="s">
        <v>408</v>
      </c>
      <c r="M180" s="141"/>
      <c r="N180" s="139">
        <v>6</v>
      </c>
      <c r="O180" s="136"/>
      <c r="P180" s="140">
        <v>8</v>
      </c>
    </row>
    <row r="181" spans="7:16" x14ac:dyDescent="0.25">
      <c r="G181" s="136"/>
      <c r="H181" s="136" t="s">
        <v>582</v>
      </c>
      <c r="I181" s="137">
        <v>23105</v>
      </c>
      <c r="J181" s="136" t="s">
        <v>542</v>
      </c>
      <c r="K181" s="136" t="s">
        <v>385</v>
      </c>
      <c r="L181" s="136" t="s">
        <v>408</v>
      </c>
      <c r="M181" s="141"/>
      <c r="N181" s="139">
        <v>2</v>
      </c>
      <c r="O181" s="136"/>
      <c r="P181" s="140">
        <v>4.09</v>
      </c>
    </row>
    <row r="182" spans="7:16" x14ac:dyDescent="0.25">
      <c r="G182" s="136"/>
      <c r="H182" s="136" t="s">
        <v>583</v>
      </c>
      <c r="I182" s="137">
        <v>23105</v>
      </c>
      <c r="J182" s="136" t="s">
        <v>542</v>
      </c>
      <c r="K182" s="136" t="s">
        <v>385</v>
      </c>
      <c r="L182" s="136" t="s">
        <v>435</v>
      </c>
      <c r="M182" s="141"/>
      <c r="N182" s="139">
        <v>2</v>
      </c>
      <c r="O182" s="136"/>
      <c r="P182" s="140">
        <v>6.96</v>
      </c>
    </row>
    <row r="183" spans="7:16" x14ac:dyDescent="0.25">
      <c r="G183" s="136"/>
      <c r="H183" s="136" t="s">
        <v>583</v>
      </c>
      <c r="I183" s="137">
        <v>23110</v>
      </c>
      <c r="J183" s="136" t="s">
        <v>539</v>
      </c>
      <c r="K183" s="136" t="s">
        <v>385</v>
      </c>
      <c r="L183" s="136" t="s">
        <v>435</v>
      </c>
      <c r="M183" s="141"/>
      <c r="N183" s="139">
        <v>4</v>
      </c>
      <c r="O183" s="136"/>
      <c r="P183" s="140">
        <v>6.97</v>
      </c>
    </row>
    <row r="184" spans="7:16" x14ac:dyDescent="0.25">
      <c r="G184" s="136"/>
      <c r="H184" s="136" t="s">
        <v>583</v>
      </c>
      <c r="I184" s="137">
        <v>22206</v>
      </c>
      <c r="J184" s="136" t="s">
        <v>422</v>
      </c>
      <c r="K184" s="136" t="s">
        <v>385</v>
      </c>
      <c r="L184" s="136" t="s">
        <v>435</v>
      </c>
      <c r="M184" s="141"/>
      <c r="N184" s="139">
        <v>22</v>
      </c>
      <c r="O184" s="136"/>
      <c r="P184" s="140">
        <v>4.04</v>
      </c>
    </row>
    <row r="185" spans="7:16" x14ac:dyDescent="0.25">
      <c r="G185" s="136"/>
      <c r="H185" s="136" t="s">
        <v>583</v>
      </c>
      <c r="I185" s="137">
        <v>23100</v>
      </c>
      <c r="J185" s="136" t="s">
        <v>543</v>
      </c>
      <c r="K185" s="136" t="s">
        <v>385</v>
      </c>
      <c r="L185" s="136" t="s">
        <v>435</v>
      </c>
      <c r="M185" s="141"/>
      <c r="N185" s="139">
        <v>5</v>
      </c>
      <c r="O185" s="136"/>
      <c r="P185" s="140">
        <v>4.0199999999999996</v>
      </c>
    </row>
    <row r="186" spans="7:16" x14ac:dyDescent="0.25">
      <c r="G186" s="136"/>
      <c r="H186" s="136" t="s">
        <v>583</v>
      </c>
      <c r="I186" s="137">
        <v>23110</v>
      </c>
      <c r="J186" s="136" t="s">
        <v>539</v>
      </c>
      <c r="K186" s="136" t="s">
        <v>385</v>
      </c>
      <c r="L186" s="136" t="s">
        <v>435</v>
      </c>
      <c r="M186" s="141"/>
      <c r="N186" s="139">
        <v>6</v>
      </c>
      <c r="O186" s="136"/>
      <c r="P186" s="140">
        <v>4.03</v>
      </c>
    </row>
    <row r="187" spans="7:16" x14ac:dyDescent="0.25">
      <c r="G187" s="136"/>
      <c r="H187" s="136" t="s">
        <v>583</v>
      </c>
      <c r="I187" s="137">
        <v>23110</v>
      </c>
      <c r="J187" s="136" t="s">
        <v>539</v>
      </c>
      <c r="K187" s="136" t="s">
        <v>385</v>
      </c>
      <c r="L187" s="136" t="s">
        <v>435</v>
      </c>
      <c r="M187" s="141"/>
      <c r="N187" s="139">
        <v>7</v>
      </c>
      <c r="O187" s="136"/>
      <c r="P187" s="140">
        <v>2.0099999999999998</v>
      </c>
    </row>
    <row r="188" spans="7:16" x14ac:dyDescent="0.25">
      <c r="G188" s="136"/>
      <c r="H188" s="136" t="s">
        <v>584</v>
      </c>
      <c r="I188" s="137">
        <v>23110</v>
      </c>
      <c r="J188" s="136" t="s">
        <v>539</v>
      </c>
      <c r="K188" s="136" t="s">
        <v>385</v>
      </c>
      <c r="L188" s="136" t="s">
        <v>408</v>
      </c>
      <c r="M188" s="138">
        <v>6</v>
      </c>
      <c r="N188" s="139">
        <v>7</v>
      </c>
      <c r="O188" s="136"/>
      <c r="P188" s="140">
        <v>2.83</v>
      </c>
    </row>
    <row r="189" spans="7:16" x14ac:dyDescent="0.25">
      <c r="G189" s="136"/>
      <c r="H189" s="136" t="s">
        <v>584</v>
      </c>
      <c r="I189" s="137">
        <v>23110</v>
      </c>
      <c r="J189" s="136" t="s">
        <v>539</v>
      </c>
      <c r="K189" s="136" t="s">
        <v>385</v>
      </c>
      <c r="L189" s="136" t="s">
        <v>408</v>
      </c>
      <c r="M189" s="138">
        <v>9</v>
      </c>
      <c r="N189" s="139">
        <v>4</v>
      </c>
      <c r="O189" s="136"/>
      <c r="P189" s="140">
        <v>2.85</v>
      </c>
    </row>
    <row r="190" spans="7:16" x14ac:dyDescent="0.25">
      <c r="G190" s="136"/>
      <c r="H190" s="136" t="s">
        <v>585</v>
      </c>
      <c r="I190" s="137">
        <v>23110</v>
      </c>
      <c r="J190" s="136" t="s">
        <v>539</v>
      </c>
      <c r="K190" s="136" t="s">
        <v>385</v>
      </c>
      <c r="L190" s="136" t="s">
        <v>408</v>
      </c>
      <c r="M190" s="141" t="s">
        <v>586</v>
      </c>
      <c r="N190" s="139">
        <v>6</v>
      </c>
      <c r="O190" s="136"/>
      <c r="P190" s="140">
        <v>6.95</v>
      </c>
    </row>
    <row r="191" spans="7:16" x14ac:dyDescent="0.25">
      <c r="G191" s="136"/>
      <c r="H191" s="136" t="s">
        <v>585</v>
      </c>
      <c r="I191" s="137">
        <v>23100</v>
      </c>
      <c r="J191" s="136" t="s">
        <v>543</v>
      </c>
      <c r="K191" s="136" t="s">
        <v>385</v>
      </c>
      <c r="L191" s="136" t="s">
        <v>408</v>
      </c>
      <c r="M191" s="141" t="s">
        <v>464</v>
      </c>
      <c r="N191" s="139">
        <v>5</v>
      </c>
      <c r="O191" s="136"/>
      <c r="P191" s="140">
        <v>5.58</v>
      </c>
    </row>
    <row r="192" spans="7:16" x14ac:dyDescent="0.25">
      <c r="G192" s="136"/>
      <c r="H192" s="136" t="s">
        <v>585</v>
      </c>
      <c r="I192" s="137">
        <v>23100</v>
      </c>
      <c r="J192" s="136" t="s">
        <v>543</v>
      </c>
      <c r="K192" s="136" t="s">
        <v>385</v>
      </c>
      <c r="L192" s="136" t="s">
        <v>408</v>
      </c>
      <c r="M192" s="141" t="s">
        <v>433</v>
      </c>
      <c r="N192" s="139">
        <v>3</v>
      </c>
      <c r="O192" s="136"/>
      <c r="P192" s="140">
        <v>11.32</v>
      </c>
    </row>
    <row r="193" spans="7:16" x14ac:dyDescent="0.25">
      <c r="G193" s="136"/>
      <c r="H193" s="136" t="s">
        <v>585</v>
      </c>
      <c r="I193" s="137">
        <v>22206</v>
      </c>
      <c r="J193" s="136" t="s">
        <v>422</v>
      </c>
      <c r="K193" s="136" t="s">
        <v>385</v>
      </c>
      <c r="L193" s="136" t="s">
        <v>408</v>
      </c>
      <c r="M193" s="138">
        <v>7</v>
      </c>
      <c r="N193" s="139">
        <v>22</v>
      </c>
      <c r="O193" s="136"/>
      <c r="P193" s="140">
        <v>1.21</v>
      </c>
    </row>
    <row r="194" spans="7:16" x14ac:dyDescent="0.25">
      <c r="G194" s="136"/>
      <c r="H194" s="136" t="s">
        <v>587</v>
      </c>
      <c r="I194" s="137">
        <v>23110</v>
      </c>
      <c r="J194" s="136" t="s">
        <v>539</v>
      </c>
      <c r="K194" s="136" t="s">
        <v>385</v>
      </c>
      <c r="L194" s="136" t="s">
        <v>408</v>
      </c>
      <c r="M194" s="141" t="s">
        <v>588</v>
      </c>
      <c r="N194" s="139">
        <v>4</v>
      </c>
      <c r="O194" s="136"/>
      <c r="P194" s="140">
        <v>8.0500000000000007</v>
      </c>
    </row>
    <row r="195" spans="7:16" x14ac:dyDescent="0.25">
      <c r="G195" s="136"/>
      <c r="H195" s="136" t="s">
        <v>587</v>
      </c>
      <c r="I195" s="137">
        <v>23110</v>
      </c>
      <c r="J195" s="136" t="s">
        <v>539</v>
      </c>
      <c r="K195" s="136" t="s">
        <v>385</v>
      </c>
      <c r="L195" s="136" t="s">
        <v>408</v>
      </c>
      <c r="M195" s="141" t="s">
        <v>586</v>
      </c>
      <c r="N195" s="139">
        <v>7</v>
      </c>
      <c r="O195" s="136"/>
      <c r="P195" s="140">
        <v>5.98</v>
      </c>
    </row>
    <row r="196" spans="7:16" x14ac:dyDescent="0.25">
      <c r="G196" s="136"/>
      <c r="H196" s="136" t="s">
        <v>587</v>
      </c>
      <c r="I196" s="137">
        <v>23110</v>
      </c>
      <c r="J196" s="136" t="s">
        <v>539</v>
      </c>
      <c r="K196" s="136" t="s">
        <v>385</v>
      </c>
      <c r="L196" s="136" t="s">
        <v>408</v>
      </c>
      <c r="M196" s="138">
        <v>2</v>
      </c>
      <c r="N196" s="139">
        <v>6</v>
      </c>
      <c r="O196" s="136"/>
      <c r="P196" s="140">
        <v>1.01</v>
      </c>
    </row>
    <row r="197" spans="7:16" x14ac:dyDescent="0.25">
      <c r="G197" s="136"/>
      <c r="H197" s="136" t="s">
        <v>589</v>
      </c>
      <c r="I197" s="137">
        <v>23110</v>
      </c>
      <c r="J197" s="136" t="s">
        <v>539</v>
      </c>
      <c r="K197" s="136" t="s">
        <v>385</v>
      </c>
      <c r="L197" s="136" t="s">
        <v>396</v>
      </c>
      <c r="M197" s="138">
        <v>7</v>
      </c>
      <c r="N197" s="139">
        <v>6</v>
      </c>
      <c r="O197" s="136"/>
      <c r="P197" s="140">
        <v>4.55</v>
      </c>
    </row>
    <row r="198" spans="7:16" x14ac:dyDescent="0.25">
      <c r="H198" s="136" t="s">
        <v>589</v>
      </c>
      <c r="I198" s="137">
        <v>23110</v>
      </c>
      <c r="J198" s="136" t="s">
        <v>539</v>
      </c>
      <c r="K198" s="136" t="s">
        <v>385</v>
      </c>
      <c r="L198" s="136" t="s">
        <v>396</v>
      </c>
      <c r="M198" s="138">
        <v>8</v>
      </c>
      <c r="N198" s="139">
        <v>7</v>
      </c>
      <c r="O198" s="136"/>
      <c r="P198" s="140">
        <v>4.4800000000000004</v>
      </c>
    </row>
    <row r="199" spans="7:16" x14ac:dyDescent="0.25">
      <c r="H199" s="136" t="s">
        <v>589</v>
      </c>
      <c r="I199" s="137">
        <v>23110</v>
      </c>
      <c r="J199" s="136" t="s">
        <v>539</v>
      </c>
      <c r="K199" s="136" t="s">
        <v>385</v>
      </c>
      <c r="L199" s="136" t="s">
        <v>396</v>
      </c>
      <c r="M199" s="138">
        <v>3</v>
      </c>
      <c r="N199" s="139">
        <v>4</v>
      </c>
      <c r="O199" s="136"/>
      <c r="P199" s="140">
        <v>2.4300000000000002</v>
      </c>
    </row>
    <row r="200" spans="7:16" x14ac:dyDescent="0.25">
      <c r="H200" s="136" t="s">
        <v>590</v>
      </c>
      <c r="I200" s="137">
        <v>23105</v>
      </c>
      <c r="J200" s="136" t="s">
        <v>542</v>
      </c>
      <c r="K200" s="136" t="s">
        <v>385</v>
      </c>
      <c r="L200" s="136" t="s">
        <v>435</v>
      </c>
      <c r="M200" s="141" t="s">
        <v>591</v>
      </c>
      <c r="N200" s="139">
        <v>2</v>
      </c>
      <c r="O200" s="136"/>
      <c r="P200" s="140">
        <v>9.98</v>
      </c>
    </row>
    <row r="201" spans="7:16" x14ac:dyDescent="0.25">
      <c r="H201" s="136" t="s">
        <v>590</v>
      </c>
      <c r="I201" s="137">
        <v>23100</v>
      </c>
      <c r="J201" s="136" t="s">
        <v>543</v>
      </c>
      <c r="K201" s="136" t="s">
        <v>385</v>
      </c>
      <c r="L201" s="136" t="s">
        <v>435</v>
      </c>
      <c r="M201" s="141" t="s">
        <v>592</v>
      </c>
      <c r="N201" s="139">
        <v>3</v>
      </c>
      <c r="O201" s="136"/>
      <c r="P201" s="140">
        <v>3.9</v>
      </c>
    </row>
    <row r="202" spans="7:16" x14ac:dyDescent="0.25">
      <c r="H202" s="136" t="s">
        <v>590</v>
      </c>
      <c r="I202" s="137">
        <v>23110</v>
      </c>
      <c r="J202" s="136" t="s">
        <v>539</v>
      </c>
      <c r="K202" s="136" t="s">
        <v>385</v>
      </c>
      <c r="L202" s="136" t="s">
        <v>435</v>
      </c>
      <c r="M202" s="141" t="s">
        <v>414</v>
      </c>
      <c r="N202" s="139">
        <v>4</v>
      </c>
      <c r="O202" s="136"/>
      <c r="P202" s="140">
        <v>5.9</v>
      </c>
    </row>
    <row r="203" spans="7:16" x14ac:dyDescent="0.25">
      <c r="H203" s="136" t="s">
        <v>590</v>
      </c>
      <c r="I203" s="137">
        <v>23100</v>
      </c>
      <c r="J203" s="136" t="s">
        <v>543</v>
      </c>
      <c r="K203" s="136" t="s">
        <v>385</v>
      </c>
      <c r="L203" s="136" t="s">
        <v>435</v>
      </c>
      <c r="M203" s="141" t="s">
        <v>459</v>
      </c>
      <c r="N203" s="139">
        <v>5</v>
      </c>
      <c r="O203" s="136"/>
      <c r="P203" s="140">
        <v>4.93</v>
      </c>
    </row>
    <row r="204" spans="7:16" x14ac:dyDescent="0.25">
      <c r="H204" s="136" t="s">
        <v>593</v>
      </c>
      <c r="I204" s="137">
        <v>23110</v>
      </c>
      <c r="J204" s="136" t="s">
        <v>539</v>
      </c>
      <c r="K204" s="136" t="s">
        <v>385</v>
      </c>
      <c r="L204" s="136" t="s">
        <v>408</v>
      </c>
      <c r="M204" s="141" t="s">
        <v>409</v>
      </c>
      <c r="N204" s="139">
        <v>4</v>
      </c>
      <c r="O204" s="136"/>
      <c r="P204" s="140">
        <v>4.13</v>
      </c>
    </row>
    <row r="205" spans="7:16" x14ac:dyDescent="0.25">
      <c r="H205" s="136" t="s">
        <v>594</v>
      </c>
      <c r="I205" s="137">
        <v>23100</v>
      </c>
      <c r="J205" s="136" t="s">
        <v>543</v>
      </c>
      <c r="K205" s="136" t="s">
        <v>385</v>
      </c>
      <c r="L205" s="136" t="s">
        <v>435</v>
      </c>
      <c r="M205" s="141" t="s">
        <v>595</v>
      </c>
      <c r="N205" s="139">
        <v>5</v>
      </c>
      <c r="O205" s="136"/>
      <c r="P205" s="140">
        <v>9.11</v>
      </c>
    </row>
    <row r="206" spans="7:16" x14ac:dyDescent="0.25">
      <c r="H206" s="136" t="s">
        <v>594</v>
      </c>
      <c r="I206" s="137">
        <v>23110</v>
      </c>
      <c r="J206" s="136" t="s">
        <v>539</v>
      </c>
      <c r="K206" s="136" t="s">
        <v>385</v>
      </c>
      <c r="L206" s="136" t="s">
        <v>435</v>
      </c>
      <c r="M206" s="141" t="s">
        <v>596</v>
      </c>
      <c r="N206" s="139">
        <v>6</v>
      </c>
      <c r="O206" s="136"/>
      <c r="P206" s="140">
        <v>5.95</v>
      </c>
    </row>
    <row r="207" spans="7:16" x14ac:dyDescent="0.25">
      <c r="H207" s="136" t="s">
        <v>594</v>
      </c>
      <c r="I207" s="137">
        <v>23110</v>
      </c>
      <c r="J207" s="136" t="s">
        <v>539</v>
      </c>
      <c r="K207" s="136" t="s">
        <v>385</v>
      </c>
      <c r="L207" s="136" t="s">
        <v>435</v>
      </c>
      <c r="M207" s="141" t="s">
        <v>468</v>
      </c>
      <c r="N207" s="139">
        <v>7</v>
      </c>
      <c r="O207" s="136"/>
      <c r="P207" s="140">
        <v>5.88</v>
      </c>
    </row>
    <row r="208" spans="7:16" x14ac:dyDescent="0.25">
      <c r="H208" s="136" t="s">
        <v>594</v>
      </c>
      <c r="I208" s="137">
        <v>23100</v>
      </c>
      <c r="J208" s="136" t="s">
        <v>543</v>
      </c>
      <c r="K208" s="136" t="s">
        <v>385</v>
      </c>
      <c r="L208" s="136" t="s">
        <v>435</v>
      </c>
      <c r="M208" s="141" t="s">
        <v>597</v>
      </c>
      <c r="N208" s="139">
        <v>3</v>
      </c>
      <c r="O208" s="136"/>
      <c r="P208" s="140">
        <v>4.0199999999999996</v>
      </c>
    </row>
    <row r="209" spans="8:16" x14ac:dyDescent="0.25">
      <c r="H209" s="136" t="s">
        <v>598</v>
      </c>
      <c r="I209" s="137">
        <v>23110</v>
      </c>
      <c r="J209" s="136" t="s">
        <v>539</v>
      </c>
      <c r="K209" s="136" t="s">
        <v>385</v>
      </c>
      <c r="L209" s="136" t="s">
        <v>435</v>
      </c>
      <c r="M209" s="138">
        <v>9</v>
      </c>
      <c r="N209" s="139">
        <v>4</v>
      </c>
      <c r="O209" s="136"/>
      <c r="P209" s="140">
        <v>3.79</v>
      </c>
    </row>
    <row r="210" spans="8:16" x14ac:dyDescent="0.25">
      <c r="H210" s="136" t="s">
        <v>598</v>
      </c>
      <c r="I210" s="137">
        <v>23110</v>
      </c>
      <c r="J210" s="136" t="s">
        <v>539</v>
      </c>
      <c r="K210" s="136" t="s">
        <v>385</v>
      </c>
      <c r="L210" s="136" t="s">
        <v>435</v>
      </c>
      <c r="M210" s="141" t="s">
        <v>459</v>
      </c>
      <c r="N210" s="139">
        <v>6</v>
      </c>
      <c r="O210" s="136"/>
      <c r="P210" s="140">
        <v>5.03</v>
      </c>
    </row>
    <row r="211" spans="8:16" x14ac:dyDescent="0.25">
      <c r="H211" s="136" t="s">
        <v>598</v>
      </c>
      <c r="I211" s="137">
        <v>23110</v>
      </c>
      <c r="J211" s="136" t="s">
        <v>539</v>
      </c>
      <c r="K211" s="136" t="s">
        <v>385</v>
      </c>
      <c r="L211" s="136" t="s">
        <v>435</v>
      </c>
      <c r="M211" s="141" t="s">
        <v>464</v>
      </c>
      <c r="N211" s="139">
        <v>7</v>
      </c>
      <c r="O211" s="136"/>
      <c r="P211" s="140">
        <v>5.44</v>
      </c>
    </row>
    <row r="212" spans="8:16" x14ac:dyDescent="0.25">
      <c r="H212" s="136" t="s">
        <v>598</v>
      </c>
      <c r="I212" s="137">
        <v>23100</v>
      </c>
      <c r="J212" s="136" t="s">
        <v>543</v>
      </c>
      <c r="K212" s="136" t="s">
        <v>385</v>
      </c>
      <c r="L212" s="136" t="s">
        <v>435</v>
      </c>
      <c r="M212" s="138">
        <v>4</v>
      </c>
      <c r="N212" s="139">
        <v>3</v>
      </c>
      <c r="O212" s="136"/>
      <c r="P212" s="140">
        <v>1.94</v>
      </c>
    </row>
    <row r="213" spans="8:16" x14ac:dyDescent="0.25">
      <c r="H213" s="136" t="s">
        <v>599</v>
      </c>
      <c r="I213" s="137">
        <v>22106</v>
      </c>
      <c r="J213" s="136" t="s">
        <v>407</v>
      </c>
      <c r="K213" s="136" t="s">
        <v>385</v>
      </c>
      <c r="L213" s="136" t="s">
        <v>386</v>
      </c>
      <c r="M213" s="138">
        <v>2</v>
      </c>
      <c r="N213" s="142" t="s">
        <v>410</v>
      </c>
      <c r="O213" s="136"/>
      <c r="P213" s="140">
        <v>2.91</v>
      </c>
    </row>
    <row r="214" spans="8:16" x14ac:dyDescent="0.25">
      <c r="H214" s="136" t="s">
        <v>599</v>
      </c>
      <c r="I214" s="137">
        <v>22106</v>
      </c>
      <c r="J214" s="136" t="s">
        <v>407</v>
      </c>
      <c r="K214" s="136" t="s">
        <v>385</v>
      </c>
      <c r="L214" s="136" t="s">
        <v>386</v>
      </c>
      <c r="M214" s="138">
        <v>3</v>
      </c>
      <c r="N214" s="142" t="s">
        <v>411</v>
      </c>
      <c r="O214" s="136"/>
      <c r="P214" s="140">
        <v>2.92</v>
      </c>
    </row>
    <row r="215" spans="8:16" x14ac:dyDescent="0.25">
      <c r="H215" s="136" t="s">
        <v>599</v>
      </c>
      <c r="I215" s="137">
        <v>23110</v>
      </c>
      <c r="J215" s="136" t="s">
        <v>539</v>
      </c>
      <c r="K215" s="136" t="s">
        <v>385</v>
      </c>
      <c r="L215" s="136" t="s">
        <v>386</v>
      </c>
      <c r="M215" s="141" t="s">
        <v>425</v>
      </c>
      <c r="N215" s="139">
        <v>6</v>
      </c>
      <c r="O215" s="136"/>
      <c r="P215" s="140">
        <v>9.0299999999999994</v>
      </c>
    </row>
    <row r="216" spans="8:16" x14ac:dyDescent="0.25">
      <c r="H216" s="136" t="s">
        <v>599</v>
      </c>
      <c r="I216" s="137">
        <v>23110</v>
      </c>
      <c r="J216" s="136" t="s">
        <v>539</v>
      </c>
      <c r="K216" s="136" t="s">
        <v>385</v>
      </c>
      <c r="L216" s="136" t="s">
        <v>386</v>
      </c>
      <c r="M216" s="141" t="s">
        <v>444</v>
      </c>
      <c r="N216" s="139">
        <v>7</v>
      </c>
      <c r="O216" s="136"/>
      <c r="P216" s="140">
        <v>6.03</v>
      </c>
    </row>
    <row r="217" spans="8:16" x14ac:dyDescent="0.25">
      <c r="H217" s="136" t="s">
        <v>599</v>
      </c>
      <c r="I217" s="137">
        <v>23110</v>
      </c>
      <c r="J217" s="136" t="s">
        <v>539</v>
      </c>
      <c r="K217" s="136" t="s">
        <v>385</v>
      </c>
      <c r="L217" s="136" t="s">
        <v>386</v>
      </c>
      <c r="M217" s="138">
        <v>7</v>
      </c>
      <c r="N217" s="139">
        <v>4</v>
      </c>
      <c r="O217" s="136"/>
      <c r="P217" s="140">
        <v>4.21</v>
      </c>
    </row>
    <row r="218" spans="8:16" x14ac:dyDescent="0.25">
      <c r="H218" s="136" t="s">
        <v>599</v>
      </c>
      <c r="I218" s="137">
        <v>23100</v>
      </c>
      <c r="J218" s="136" t="s">
        <v>543</v>
      </c>
      <c r="K218" s="136" t="s">
        <v>385</v>
      </c>
      <c r="L218" s="136" t="s">
        <v>386</v>
      </c>
      <c r="M218" s="138">
        <v>8</v>
      </c>
      <c r="N218" s="139">
        <v>5</v>
      </c>
      <c r="O218" s="136"/>
      <c r="P218" s="140">
        <v>4.22</v>
      </c>
    </row>
    <row r="219" spans="8:16" x14ac:dyDescent="0.25">
      <c r="H219" s="136" t="s">
        <v>600</v>
      </c>
      <c r="I219" s="137">
        <v>23110</v>
      </c>
      <c r="J219" s="136" t="s">
        <v>539</v>
      </c>
      <c r="K219" s="136" t="s">
        <v>385</v>
      </c>
      <c r="L219" s="136" t="s">
        <v>435</v>
      </c>
      <c r="M219" s="141" t="s">
        <v>530</v>
      </c>
      <c r="N219" s="139">
        <v>7</v>
      </c>
      <c r="O219" s="136"/>
      <c r="P219" s="140">
        <v>3</v>
      </c>
    </row>
    <row r="220" spans="8:16" x14ac:dyDescent="0.25">
      <c r="H220" s="136" t="s">
        <v>601</v>
      </c>
      <c r="I220" s="137">
        <v>23110</v>
      </c>
      <c r="J220" s="136" t="s">
        <v>539</v>
      </c>
      <c r="K220" s="136" t="s">
        <v>385</v>
      </c>
      <c r="L220" s="136" t="s">
        <v>386</v>
      </c>
      <c r="M220" s="141" t="s">
        <v>602</v>
      </c>
      <c r="N220" s="139">
        <v>7</v>
      </c>
      <c r="O220" s="136"/>
      <c r="P220" s="140">
        <v>11.78</v>
      </c>
    </row>
    <row r="221" spans="8:16" x14ac:dyDescent="0.25">
      <c r="H221" s="136" t="s">
        <v>601</v>
      </c>
      <c r="I221" s="137">
        <v>23110</v>
      </c>
      <c r="J221" s="136" t="s">
        <v>539</v>
      </c>
      <c r="K221" s="136" t="s">
        <v>385</v>
      </c>
      <c r="L221" s="136" t="s">
        <v>386</v>
      </c>
      <c r="M221" s="141" t="s">
        <v>603</v>
      </c>
      <c r="N221" s="139">
        <v>6</v>
      </c>
      <c r="O221" s="136"/>
      <c r="P221" s="140">
        <v>9.0500000000000007</v>
      </c>
    </row>
    <row r="222" spans="8:16" x14ac:dyDescent="0.25">
      <c r="H222" s="136" t="s">
        <v>601</v>
      </c>
      <c r="I222" s="137">
        <v>23110</v>
      </c>
      <c r="J222" s="136" t="s">
        <v>539</v>
      </c>
      <c r="K222" s="136" t="s">
        <v>385</v>
      </c>
      <c r="L222" s="136" t="s">
        <v>386</v>
      </c>
      <c r="M222" s="141" t="s">
        <v>604</v>
      </c>
      <c r="N222" s="139">
        <v>4</v>
      </c>
      <c r="O222" s="136"/>
      <c r="P222" s="140">
        <v>7.58</v>
      </c>
    </row>
    <row r="223" spans="8:16" x14ac:dyDescent="0.25">
      <c r="H223" s="136" t="s">
        <v>605</v>
      </c>
      <c r="I223" s="137">
        <v>23105</v>
      </c>
      <c r="J223" s="136" t="s">
        <v>542</v>
      </c>
      <c r="K223" s="136" t="s">
        <v>385</v>
      </c>
      <c r="L223" s="136" t="s">
        <v>396</v>
      </c>
      <c r="M223" s="141" t="s">
        <v>606</v>
      </c>
      <c r="N223" s="139">
        <v>2</v>
      </c>
      <c r="O223" s="136"/>
      <c r="P223" s="140">
        <v>9</v>
      </c>
    </row>
    <row r="224" spans="8:16" x14ac:dyDescent="0.25">
      <c r="H224" s="136" t="s">
        <v>605</v>
      </c>
      <c r="I224" s="137">
        <v>23105</v>
      </c>
      <c r="J224" s="136" t="s">
        <v>542</v>
      </c>
      <c r="K224" s="136" t="s">
        <v>385</v>
      </c>
      <c r="L224" s="136" t="s">
        <v>396</v>
      </c>
      <c r="M224" s="141" t="s">
        <v>527</v>
      </c>
      <c r="N224" s="139">
        <v>5</v>
      </c>
      <c r="O224" s="136"/>
      <c r="P224" s="140">
        <v>6.12</v>
      </c>
    </row>
    <row r="225" spans="7:16" x14ac:dyDescent="0.25">
      <c r="H225" s="136" t="s">
        <v>605</v>
      </c>
      <c r="I225" s="137">
        <v>23100</v>
      </c>
      <c r="J225" s="136" t="s">
        <v>543</v>
      </c>
      <c r="K225" s="136" t="s">
        <v>385</v>
      </c>
      <c r="L225" s="136" t="s">
        <v>396</v>
      </c>
      <c r="M225" s="141" t="s">
        <v>459</v>
      </c>
      <c r="N225" s="139">
        <v>3</v>
      </c>
      <c r="O225" s="136"/>
      <c r="P225" s="140">
        <v>7.99</v>
      </c>
    </row>
    <row r="226" spans="7:16" x14ac:dyDescent="0.25">
      <c r="H226" s="136" t="s">
        <v>605</v>
      </c>
      <c r="I226" s="137">
        <v>22106</v>
      </c>
      <c r="J226" s="136" t="s">
        <v>407</v>
      </c>
      <c r="K226" s="136" t="s">
        <v>385</v>
      </c>
      <c r="L226" s="136" t="s">
        <v>396</v>
      </c>
      <c r="M226" s="138">
        <v>2</v>
      </c>
      <c r="N226" s="142" t="s">
        <v>410</v>
      </c>
      <c r="O226" s="136"/>
      <c r="P226" s="140">
        <v>3.08</v>
      </c>
    </row>
    <row r="227" spans="7:16" x14ac:dyDescent="0.25">
      <c r="H227" s="136" t="s">
        <v>605</v>
      </c>
      <c r="I227" s="137">
        <v>22106</v>
      </c>
      <c r="J227" s="136" t="s">
        <v>407</v>
      </c>
      <c r="K227" s="136" t="s">
        <v>385</v>
      </c>
      <c r="L227" s="136" t="s">
        <v>396</v>
      </c>
      <c r="M227" s="138">
        <v>3</v>
      </c>
      <c r="N227" s="142" t="s">
        <v>411</v>
      </c>
      <c r="O227" s="136"/>
      <c r="P227" s="140">
        <v>2.58</v>
      </c>
    </row>
    <row r="228" spans="7:16" x14ac:dyDescent="0.25">
      <c r="G228" s="136"/>
      <c r="H228" s="136" t="s">
        <v>607</v>
      </c>
      <c r="I228" s="137">
        <v>23105</v>
      </c>
      <c r="J228" s="136" t="s">
        <v>542</v>
      </c>
      <c r="K228" s="136" t="s">
        <v>385</v>
      </c>
      <c r="L228" s="136" t="s">
        <v>396</v>
      </c>
      <c r="M228" s="141" t="s">
        <v>450</v>
      </c>
      <c r="N228" s="139">
        <v>5</v>
      </c>
      <c r="O228" s="136"/>
      <c r="P228" s="140">
        <v>9.23</v>
      </c>
    </row>
    <row r="229" spans="7:16" x14ac:dyDescent="0.25">
      <c r="G229" s="136"/>
      <c r="H229" s="136" t="s">
        <v>607</v>
      </c>
      <c r="I229" s="137">
        <v>23110</v>
      </c>
      <c r="J229" s="136" t="s">
        <v>539</v>
      </c>
      <c r="K229" s="136" t="s">
        <v>385</v>
      </c>
      <c r="L229" s="136" t="s">
        <v>396</v>
      </c>
      <c r="M229" s="141" t="s">
        <v>604</v>
      </c>
      <c r="N229" s="139">
        <v>7</v>
      </c>
      <c r="O229" s="136"/>
      <c r="P229" s="140">
        <v>6.18</v>
      </c>
    </row>
    <row r="230" spans="7:16" x14ac:dyDescent="0.25">
      <c r="G230" s="136"/>
      <c r="H230" s="136" t="s">
        <v>607</v>
      </c>
      <c r="I230" s="137">
        <v>23110</v>
      </c>
      <c r="J230" s="136" t="s">
        <v>539</v>
      </c>
      <c r="K230" s="136" t="s">
        <v>385</v>
      </c>
      <c r="L230" s="136" t="s">
        <v>396</v>
      </c>
      <c r="M230" s="141" t="s">
        <v>608</v>
      </c>
      <c r="N230" s="139">
        <v>6</v>
      </c>
      <c r="O230" s="136"/>
      <c r="P230" s="140">
        <v>6.84</v>
      </c>
    </row>
    <row r="231" spans="7:16" x14ac:dyDescent="0.25">
      <c r="G231" s="136"/>
      <c r="H231" s="136" t="s">
        <v>607</v>
      </c>
      <c r="I231" s="137">
        <v>23110</v>
      </c>
      <c r="J231" s="136" t="s">
        <v>539</v>
      </c>
      <c r="K231" s="136" t="s">
        <v>385</v>
      </c>
      <c r="L231" s="136" t="s">
        <v>396</v>
      </c>
      <c r="M231" s="141" t="s">
        <v>474</v>
      </c>
      <c r="N231" s="139">
        <v>4</v>
      </c>
      <c r="O231" s="136"/>
      <c r="P231" s="140">
        <v>6.71</v>
      </c>
    </row>
    <row r="232" spans="7:16" x14ac:dyDescent="0.25">
      <c r="G232" s="136"/>
      <c r="H232" s="136" t="s">
        <v>609</v>
      </c>
      <c r="I232" s="137">
        <v>23110</v>
      </c>
      <c r="J232" s="136" t="s">
        <v>539</v>
      </c>
      <c r="K232" s="136" t="s">
        <v>385</v>
      </c>
      <c r="L232" s="136" t="s">
        <v>416</v>
      </c>
      <c r="M232" s="141" t="s">
        <v>536</v>
      </c>
      <c r="N232" s="142" t="s">
        <v>610</v>
      </c>
      <c r="O232" s="136"/>
      <c r="P232" s="140">
        <v>3.94</v>
      </c>
    </row>
    <row r="233" spans="7:16" x14ac:dyDescent="0.25">
      <c r="G233" s="136"/>
      <c r="H233" s="136" t="s">
        <v>609</v>
      </c>
      <c r="I233" s="137">
        <v>23100</v>
      </c>
      <c r="J233" s="136" t="s">
        <v>543</v>
      </c>
      <c r="K233" s="136" t="s">
        <v>385</v>
      </c>
      <c r="L233" s="136" t="s">
        <v>416</v>
      </c>
      <c r="M233" s="141" t="s">
        <v>536</v>
      </c>
      <c r="N233" s="142" t="s">
        <v>610</v>
      </c>
      <c r="O233" s="136"/>
      <c r="P233" s="140">
        <v>7.86</v>
      </c>
    </row>
    <row r="234" spans="7:16" x14ac:dyDescent="0.25">
      <c r="G234" s="136"/>
      <c r="H234" s="136" t="s">
        <v>611</v>
      </c>
      <c r="I234" s="137">
        <v>23100</v>
      </c>
      <c r="J234" s="136" t="s">
        <v>543</v>
      </c>
      <c r="K234" s="136" t="s">
        <v>385</v>
      </c>
      <c r="L234" s="136" t="s">
        <v>386</v>
      </c>
      <c r="M234" s="141" t="s">
        <v>612</v>
      </c>
      <c r="N234" s="139">
        <v>3</v>
      </c>
      <c r="O234" s="136"/>
      <c r="P234" s="140">
        <v>9.83</v>
      </c>
    </row>
    <row r="235" spans="7:16" x14ac:dyDescent="0.25">
      <c r="G235" s="136"/>
      <c r="H235" s="136" t="s">
        <v>611</v>
      </c>
      <c r="I235" s="137">
        <v>23105</v>
      </c>
      <c r="J235" s="136" t="s">
        <v>542</v>
      </c>
      <c r="K235" s="136" t="s">
        <v>385</v>
      </c>
      <c r="L235" s="136" t="s">
        <v>386</v>
      </c>
      <c r="M235" s="141" t="s">
        <v>613</v>
      </c>
      <c r="N235" s="139">
        <v>5</v>
      </c>
      <c r="O235" s="136"/>
      <c r="P235" s="140">
        <v>8.0500000000000007</v>
      </c>
    </row>
    <row r="236" spans="7:16" x14ac:dyDescent="0.25">
      <c r="G236" s="136"/>
      <c r="H236" s="136" t="s">
        <v>611</v>
      </c>
      <c r="I236" s="137">
        <v>23110</v>
      </c>
      <c r="J236" s="136" t="s">
        <v>539</v>
      </c>
      <c r="K236" s="136" t="s">
        <v>385</v>
      </c>
      <c r="L236" s="136" t="s">
        <v>386</v>
      </c>
      <c r="M236" s="141" t="s">
        <v>527</v>
      </c>
      <c r="N236" s="139">
        <v>6</v>
      </c>
      <c r="O236" s="136"/>
      <c r="P236" s="140">
        <v>7.99</v>
      </c>
    </row>
    <row r="237" spans="7:16" x14ac:dyDescent="0.25">
      <c r="G237" s="136"/>
      <c r="H237" s="136" t="s">
        <v>611</v>
      </c>
      <c r="I237" s="137">
        <v>23105</v>
      </c>
      <c r="J237" s="136" t="s">
        <v>542</v>
      </c>
      <c r="K237" s="136" t="s">
        <v>385</v>
      </c>
      <c r="L237" s="136" t="s">
        <v>386</v>
      </c>
      <c r="M237" s="138">
        <v>8</v>
      </c>
      <c r="N237" s="139">
        <v>2</v>
      </c>
      <c r="O237" s="136"/>
      <c r="P237" s="140">
        <v>2.98</v>
      </c>
    </row>
    <row r="238" spans="7:16" x14ac:dyDescent="0.25">
      <c r="G238" s="136"/>
      <c r="H238" s="136" t="s">
        <v>614</v>
      </c>
      <c r="I238" s="137">
        <v>23110</v>
      </c>
      <c r="J238" s="136" t="s">
        <v>539</v>
      </c>
      <c r="K238" s="136" t="s">
        <v>385</v>
      </c>
      <c r="L238" s="136" t="s">
        <v>440</v>
      </c>
      <c r="M238" s="138">
        <v>7</v>
      </c>
      <c r="N238" s="139">
        <v>7</v>
      </c>
      <c r="O238" s="136"/>
      <c r="P238" s="137">
        <v>950</v>
      </c>
    </row>
    <row r="239" spans="7:16" x14ac:dyDescent="0.25">
      <c r="G239" s="136" t="s">
        <v>615</v>
      </c>
      <c r="H239" s="136" t="s">
        <v>616</v>
      </c>
      <c r="I239" s="137">
        <v>22206</v>
      </c>
      <c r="J239" s="136" t="s">
        <v>422</v>
      </c>
      <c r="K239" s="136" t="s">
        <v>385</v>
      </c>
      <c r="L239" s="136" t="s">
        <v>386</v>
      </c>
      <c r="M239" s="138">
        <v>1</v>
      </c>
      <c r="N239" s="142" t="s">
        <v>410</v>
      </c>
      <c r="O239" s="136"/>
      <c r="P239" s="140">
        <v>2.54</v>
      </c>
    </row>
    <row r="240" spans="7:16" x14ac:dyDescent="0.25">
      <c r="G240" s="136" t="s">
        <v>617</v>
      </c>
      <c r="H240" s="136" t="s">
        <v>616</v>
      </c>
      <c r="I240" s="137">
        <v>22106</v>
      </c>
      <c r="J240" s="136" t="s">
        <v>407</v>
      </c>
      <c r="K240" s="136" t="s">
        <v>385</v>
      </c>
      <c r="L240" s="136" t="s">
        <v>386</v>
      </c>
      <c r="M240" s="138">
        <v>2</v>
      </c>
      <c r="N240" s="142" t="s">
        <v>411</v>
      </c>
      <c r="O240" s="136"/>
      <c r="P240" s="140">
        <v>2.81</v>
      </c>
    </row>
    <row r="241" spans="7:16" x14ac:dyDescent="0.25">
      <c r="G241" s="136" t="s">
        <v>618</v>
      </c>
      <c r="H241" s="136" t="s">
        <v>616</v>
      </c>
      <c r="I241" s="137">
        <v>23110</v>
      </c>
      <c r="J241" s="136" t="s">
        <v>539</v>
      </c>
      <c r="K241" s="136" t="s">
        <v>385</v>
      </c>
      <c r="L241" s="136" t="s">
        <v>386</v>
      </c>
      <c r="M241" s="141" t="s">
        <v>425</v>
      </c>
      <c r="N241" s="139">
        <v>6</v>
      </c>
      <c r="O241" s="136"/>
      <c r="P241" s="140">
        <v>8.06</v>
      </c>
    </row>
    <row r="242" spans="7:16" x14ac:dyDescent="0.25">
      <c r="G242" s="136" t="s">
        <v>619</v>
      </c>
      <c r="H242" s="136" t="s">
        <v>616</v>
      </c>
      <c r="I242" s="137">
        <v>23110</v>
      </c>
      <c r="J242" s="136" t="s">
        <v>539</v>
      </c>
      <c r="K242" s="136" t="s">
        <v>385</v>
      </c>
      <c r="L242" s="136" t="s">
        <v>386</v>
      </c>
      <c r="M242" s="141" t="s">
        <v>397</v>
      </c>
      <c r="N242" s="139">
        <v>4</v>
      </c>
      <c r="O242" s="136"/>
      <c r="P242" s="140">
        <v>8.0399999999999991</v>
      </c>
    </row>
    <row r="243" spans="7:16" x14ac:dyDescent="0.25">
      <c r="G243" s="136" t="s">
        <v>620</v>
      </c>
      <c r="H243" s="136" t="s">
        <v>621</v>
      </c>
      <c r="I243" s="137">
        <v>23100</v>
      </c>
      <c r="J243" s="136" t="s">
        <v>543</v>
      </c>
      <c r="K243" s="136" t="s">
        <v>385</v>
      </c>
      <c r="L243" s="136" t="s">
        <v>440</v>
      </c>
      <c r="M243" s="138">
        <v>9</v>
      </c>
      <c r="N243" s="139">
        <v>3</v>
      </c>
      <c r="O243" s="136"/>
      <c r="P243" s="137">
        <v>720</v>
      </c>
    </row>
    <row r="244" spans="7:16" x14ac:dyDescent="0.25">
      <c r="G244" s="136" t="s">
        <v>622</v>
      </c>
      <c r="H244" s="136" t="s">
        <v>621</v>
      </c>
      <c r="I244" s="137">
        <v>23105</v>
      </c>
      <c r="J244" s="136" t="s">
        <v>542</v>
      </c>
      <c r="K244" s="136" t="s">
        <v>385</v>
      </c>
      <c r="L244" s="136" t="s">
        <v>440</v>
      </c>
      <c r="M244" s="141" t="s">
        <v>623</v>
      </c>
      <c r="N244" s="139">
        <v>5</v>
      </c>
      <c r="O244" s="136"/>
      <c r="P244" s="140">
        <v>6.4</v>
      </c>
    </row>
    <row r="245" spans="7:16" x14ac:dyDescent="0.25">
      <c r="G245" s="136" t="s">
        <v>624</v>
      </c>
      <c r="H245" s="136" t="s">
        <v>621</v>
      </c>
      <c r="I245" s="137">
        <v>22206</v>
      </c>
      <c r="J245" s="136" t="s">
        <v>422</v>
      </c>
      <c r="K245" s="136" t="s">
        <v>385</v>
      </c>
      <c r="L245" s="136" t="s">
        <v>440</v>
      </c>
      <c r="M245" s="138">
        <v>7</v>
      </c>
      <c r="N245" s="142" t="s">
        <v>410</v>
      </c>
      <c r="O245" s="136"/>
      <c r="P245" s="140">
        <v>1.4</v>
      </c>
    </row>
    <row r="246" spans="7:16" x14ac:dyDescent="0.25">
      <c r="G246" s="136" t="s">
        <v>625</v>
      </c>
      <c r="H246" s="136" t="s">
        <v>626</v>
      </c>
      <c r="I246" s="137">
        <v>23110</v>
      </c>
      <c r="J246" s="136" t="s">
        <v>539</v>
      </c>
      <c r="K246" s="136" t="s">
        <v>385</v>
      </c>
      <c r="L246" s="136" t="s">
        <v>396</v>
      </c>
      <c r="M246" s="141" t="s">
        <v>470</v>
      </c>
      <c r="N246" s="139">
        <v>7</v>
      </c>
      <c r="O246" s="136"/>
      <c r="P246" s="140">
        <v>8.8000000000000007</v>
      </c>
    </row>
    <row r="247" spans="7:16" x14ac:dyDescent="0.25">
      <c r="G247" s="136" t="s">
        <v>627</v>
      </c>
      <c r="H247" s="136" t="s">
        <v>626</v>
      </c>
      <c r="I247" s="137">
        <v>23100</v>
      </c>
      <c r="J247" s="136" t="s">
        <v>543</v>
      </c>
      <c r="K247" s="136" t="s">
        <v>385</v>
      </c>
      <c r="L247" s="136" t="s">
        <v>396</v>
      </c>
      <c r="M247" s="141" t="s">
        <v>450</v>
      </c>
      <c r="N247" s="139">
        <v>3</v>
      </c>
      <c r="O247" s="136"/>
      <c r="P247" s="140">
        <v>8.0399999999999991</v>
      </c>
    </row>
    <row r="248" spans="7:16" x14ac:dyDescent="0.25">
      <c r="G248" s="136" t="s">
        <v>628</v>
      </c>
      <c r="H248" s="136" t="s">
        <v>626</v>
      </c>
      <c r="I248" s="137">
        <v>23110</v>
      </c>
      <c r="J248" s="136" t="s">
        <v>539</v>
      </c>
      <c r="K248" s="136" t="s">
        <v>385</v>
      </c>
      <c r="L248" s="136" t="s">
        <v>396</v>
      </c>
      <c r="M248" s="141" t="s">
        <v>629</v>
      </c>
      <c r="N248" s="139">
        <v>2</v>
      </c>
      <c r="O248" s="136"/>
      <c r="P248" s="140">
        <v>4.9800000000000004</v>
      </c>
    </row>
    <row r="249" spans="7:16" x14ac:dyDescent="0.25">
      <c r="G249" s="136" t="s">
        <v>630</v>
      </c>
      <c r="H249" s="136" t="s">
        <v>626</v>
      </c>
      <c r="I249" s="137">
        <v>23105</v>
      </c>
      <c r="J249" s="136" t="s">
        <v>542</v>
      </c>
      <c r="K249" s="136" t="s">
        <v>385</v>
      </c>
      <c r="L249" s="136" t="s">
        <v>396</v>
      </c>
      <c r="M249" s="141" t="s">
        <v>631</v>
      </c>
      <c r="N249" s="139">
        <v>5</v>
      </c>
      <c r="O249" s="136"/>
      <c r="P249" s="140">
        <v>7.06</v>
      </c>
    </row>
    <row r="250" spans="7:16" x14ac:dyDescent="0.25">
      <c r="G250" s="136"/>
      <c r="H250" s="136" t="s">
        <v>632</v>
      </c>
      <c r="I250" s="137">
        <v>23110</v>
      </c>
      <c r="J250" s="136" t="s">
        <v>539</v>
      </c>
      <c r="K250" s="136" t="s">
        <v>385</v>
      </c>
      <c r="L250" s="136" t="s">
        <v>386</v>
      </c>
      <c r="M250" s="141" t="s">
        <v>436</v>
      </c>
      <c r="N250" s="139">
        <v>4</v>
      </c>
      <c r="O250" s="136"/>
      <c r="P250" s="140">
        <v>12.04</v>
      </c>
    </row>
    <row r="251" spans="7:16" x14ac:dyDescent="0.25">
      <c r="G251" s="136"/>
      <c r="H251" s="136" t="s">
        <v>632</v>
      </c>
      <c r="I251" s="137">
        <v>23110</v>
      </c>
      <c r="J251" s="136" t="s">
        <v>539</v>
      </c>
      <c r="K251" s="136" t="s">
        <v>385</v>
      </c>
      <c r="L251" s="136" t="s">
        <v>386</v>
      </c>
      <c r="M251" s="141" t="s">
        <v>633</v>
      </c>
      <c r="N251" s="139">
        <v>6</v>
      </c>
      <c r="O251" s="136"/>
      <c r="P251" s="140">
        <v>11.09</v>
      </c>
    </row>
    <row r="252" spans="7:16" x14ac:dyDescent="0.25">
      <c r="G252" s="136" t="s">
        <v>634</v>
      </c>
      <c r="H252" s="136" t="s">
        <v>632</v>
      </c>
      <c r="I252" s="137">
        <v>23110</v>
      </c>
      <c r="J252" s="136" t="s">
        <v>539</v>
      </c>
      <c r="K252" s="136" t="s">
        <v>385</v>
      </c>
      <c r="L252" s="136" t="s">
        <v>386</v>
      </c>
      <c r="M252" s="141" t="s">
        <v>500</v>
      </c>
      <c r="N252" s="139">
        <v>7</v>
      </c>
      <c r="O252" s="136"/>
      <c r="P252" s="140">
        <v>5.26</v>
      </c>
    </row>
    <row r="253" spans="7:16" x14ac:dyDescent="0.25">
      <c r="G253" s="136" t="s">
        <v>635</v>
      </c>
      <c r="H253" s="136" t="s">
        <v>636</v>
      </c>
      <c r="I253" s="137">
        <v>22106</v>
      </c>
      <c r="J253" s="136" t="s">
        <v>407</v>
      </c>
      <c r="K253" s="136" t="s">
        <v>385</v>
      </c>
      <c r="L253" s="136" t="s">
        <v>435</v>
      </c>
      <c r="M253" s="141" t="s">
        <v>637</v>
      </c>
      <c r="N253" s="139">
        <v>22</v>
      </c>
      <c r="O253" s="136"/>
      <c r="P253" s="140">
        <v>3.53</v>
      </c>
    </row>
    <row r="254" spans="7:16" x14ac:dyDescent="0.25">
      <c r="G254" s="136" t="s">
        <v>638</v>
      </c>
      <c r="H254" s="136" t="s">
        <v>636</v>
      </c>
      <c r="I254" s="137">
        <v>23105</v>
      </c>
      <c r="J254" s="136" t="s">
        <v>542</v>
      </c>
      <c r="K254" s="136" t="s">
        <v>385</v>
      </c>
      <c r="L254" s="136" t="s">
        <v>435</v>
      </c>
      <c r="M254" s="141" t="s">
        <v>595</v>
      </c>
      <c r="N254" s="139">
        <v>3</v>
      </c>
      <c r="O254" s="136"/>
      <c r="P254" s="140">
        <v>8.48</v>
      </c>
    </row>
    <row r="255" spans="7:16" x14ac:dyDescent="0.25">
      <c r="G255" s="136" t="s">
        <v>639</v>
      </c>
      <c r="H255" s="136" t="s">
        <v>640</v>
      </c>
      <c r="I255" s="137">
        <v>22106</v>
      </c>
      <c r="J255" s="136" t="s">
        <v>407</v>
      </c>
      <c r="K255" s="136" t="s">
        <v>385</v>
      </c>
      <c r="L255" s="136" t="s">
        <v>416</v>
      </c>
      <c r="M255" s="138">
        <v>11</v>
      </c>
      <c r="N255" s="139">
        <v>22</v>
      </c>
      <c r="O255" s="136"/>
      <c r="P255" s="140">
        <v>2.34</v>
      </c>
    </row>
    <row r="256" spans="7:16" x14ac:dyDescent="0.25">
      <c r="G256" s="136" t="s">
        <v>641</v>
      </c>
      <c r="H256" s="136" t="s">
        <v>640</v>
      </c>
      <c r="I256" s="137">
        <v>23110</v>
      </c>
      <c r="J256" s="136" t="s">
        <v>539</v>
      </c>
      <c r="K256" s="136" t="s">
        <v>385</v>
      </c>
      <c r="L256" s="136" t="s">
        <v>416</v>
      </c>
      <c r="M256" s="141" t="s">
        <v>468</v>
      </c>
      <c r="N256" s="139">
        <v>6</v>
      </c>
      <c r="O256" s="136"/>
      <c r="P256" s="140">
        <v>6.48</v>
      </c>
    </row>
    <row r="257" spans="7:16" x14ac:dyDescent="0.25">
      <c r="G257" s="136" t="s">
        <v>642</v>
      </c>
      <c r="H257" s="136" t="s">
        <v>640</v>
      </c>
      <c r="I257" s="137">
        <v>23110</v>
      </c>
      <c r="J257" s="136" t="s">
        <v>539</v>
      </c>
      <c r="K257" s="136" t="s">
        <v>385</v>
      </c>
      <c r="L257" s="136" t="s">
        <v>416</v>
      </c>
      <c r="M257" s="141" t="s">
        <v>481</v>
      </c>
      <c r="N257" s="139">
        <v>7</v>
      </c>
      <c r="O257" s="136"/>
      <c r="P257" s="140">
        <v>8.18</v>
      </c>
    </row>
    <row r="258" spans="7:16" x14ac:dyDescent="0.25">
      <c r="G258" s="136" t="s">
        <v>643</v>
      </c>
      <c r="H258" s="136" t="s">
        <v>640</v>
      </c>
      <c r="I258" s="137">
        <v>23110</v>
      </c>
      <c r="J258" s="136" t="s">
        <v>539</v>
      </c>
      <c r="K258" s="136" t="s">
        <v>385</v>
      </c>
      <c r="L258" s="136" t="s">
        <v>416</v>
      </c>
      <c r="M258" s="141" t="s">
        <v>591</v>
      </c>
      <c r="N258" s="139">
        <v>2</v>
      </c>
      <c r="O258" s="136"/>
      <c r="P258" s="140">
        <v>6.04</v>
      </c>
    </row>
    <row r="259" spans="7:16" x14ac:dyDescent="0.25">
      <c r="G259" s="136" t="s">
        <v>644</v>
      </c>
      <c r="H259" s="136" t="s">
        <v>645</v>
      </c>
      <c r="I259" s="137">
        <v>22206</v>
      </c>
      <c r="J259" s="136" t="s">
        <v>422</v>
      </c>
      <c r="K259" s="136" t="s">
        <v>385</v>
      </c>
      <c r="L259" s="136" t="s">
        <v>440</v>
      </c>
      <c r="M259" s="141" t="s">
        <v>623</v>
      </c>
      <c r="N259" s="142" t="s">
        <v>410</v>
      </c>
      <c r="O259" s="136"/>
      <c r="P259" s="140">
        <v>6.03</v>
      </c>
    </row>
    <row r="260" spans="7:16" x14ac:dyDescent="0.25">
      <c r="G260" s="136" t="s">
        <v>646</v>
      </c>
      <c r="H260" s="136" t="s">
        <v>645</v>
      </c>
      <c r="I260" s="137">
        <v>22206</v>
      </c>
      <c r="J260" s="136" t="s">
        <v>422</v>
      </c>
      <c r="K260" s="136" t="s">
        <v>385</v>
      </c>
      <c r="L260" s="136" t="s">
        <v>440</v>
      </c>
      <c r="M260" s="141" t="s">
        <v>647</v>
      </c>
      <c r="N260" s="142" t="s">
        <v>411</v>
      </c>
      <c r="O260" s="136"/>
      <c r="P260" s="140">
        <v>6.07</v>
      </c>
    </row>
    <row r="261" spans="7:16" x14ac:dyDescent="0.25">
      <c r="G261" s="136" t="s">
        <v>648</v>
      </c>
      <c r="H261" s="136" t="s">
        <v>645</v>
      </c>
      <c r="I261" s="137">
        <v>23105</v>
      </c>
      <c r="J261" s="136" t="s">
        <v>542</v>
      </c>
      <c r="K261" s="136" t="s">
        <v>385</v>
      </c>
      <c r="L261" s="136" t="s">
        <v>440</v>
      </c>
      <c r="M261" s="141" t="s">
        <v>515</v>
      </c>
      <c r="N261" s="139">
        <v>3</v>
      </c>
      <c r="O261" s="136"/>
      <c r="P261" s="140">
        <v>12.11</v>
      </c>
    </row>
    <row r="262" spans="7:16" x14ac:dyDescent="0.25">
      <c r="G262" s="136" t="s">
        <v>649</v>
      </c>
      <c r="H262" s="136" t="s">
        <v>645</v>
      </c>
      <c r="I262" s="137">
        <v>23105</v>
      </c>
      <c r="J262" s="136" t="s">
        <v>542</v>
      </c>
      <c r="K262" s="136" t="s">
        <v>385</v>
      </c>
      <c r="L262" s="136" t="s">
        <v>440</v>
      </c>
      <c r="M262" s="138">
        <v>7</v>
      </c>
      <c r="N262" s="139">
        <v>5</v>
      </c>
      <c r="O262" s="136"/>
      <c r="P262" s="137">
        <v>990</v>
      </c>
    </row>
    <row r="263" spans="7:16" x14ac:dyDescent="0.25">
      <c r="G263" s="136" t="s">
        <v>650</v>
      </c>
      <c r="H263" s="136" t="s">
        <v>651</v>
      </c>
      <c r="I263" s="137">
        <v>23105</v>
      </c>
      <c r="J263" s="136" t="s">
        <v>542</v>
      </c>
      <c r="K263" s="136" t="s">
        <v>385</v>
      </c>
      <c r="L263" s="136" t="s">
        <v>408</v>
      </c>
      <c r="M263" s="141" t="s">
        <v>652</v>
      </c>
      <c r="N263" s="139">
        <v>5</v>
      </c>
      <c r="O263" s="136"/>
      <c r="P263" s="140">
        <v>10.94</v>
      </c>
    </row>
    <row r="264" spans="7:16" x14ac:dyDescent="0.25">
      <c r="G264" s="136" t="s">
        <v>653</v>
      </c>
      <c r="H264" s="136" t="s">
        <v>651</v>
      </c>
      <c r="I264" s="137">
        <v>23110</v>
      </c>
      <c r="J264" s="136" t="s">
        <v>539</v>
      </c>
      <c r="K264" s="136" t="s">
        <v>385</v>
      </c>
      <c r="L264" s="136" t="s">
        <v>408</v>
      </c>
      <c r="M264" s="141" t="s">
        <v>460</v>
      </c>
      <c r="N264" s="139">
        <v>4</v>
      </c>
      <c r="O264" s="136"/>
      <c r="P264" s="140">
        <v>8.16</v>
      </c>
    </row>
    <row r="265" spans="7:16" x14ac:dyDescent="0.25">
      <c r="G265" s="136" t="s">
        <v>654</v>
      </c>
      <c r="H265" s="136" t="s">
        <v>651</v>
      </c>
      <c r="I265" s="137">
        <v>23110</v>
      </c>
      <c r="J265" s="136" t="s">
        <v>539</v>
      </c>
      <c r="K265" s="136" t="s">
        <v>385</v>
      </c>
      <c r="L265" s="136" t="s">
        <v>408</v>
      </c>
      <c r="M265" s="138">
        <v>1</v>
      </c>
      <c r="N265" s="139">
        <v>6</v>
      </c>
      <c r="O265" s="136"/>
      <c r="P265" s="140">
        <v>1.97</v>
      </c>
    </row>
    <row r="266" spans="7:16" x14ac:dyDescent="0.25">
      <c r="G266" s="136" t="s">
        <v>655</v>
      </c>
      <c r="H266" s="136" t="s">
        <v>651</v>
      </c>
      <c r="I266" s="137">
        <v>23110</v>
      </c>
      <c r="J266" s="136" t="s">
        <v>539</v>
      </c>
      <c r="K266" s="136" t="s">
        <v>385</v>
      </c>
      <c r="L266" s="136" t="s">
        <v>408</v>
      </c>
      <c r="M266" s="138">
        <v>5</v>
      </c>
      <c r="N266" s="139">
        <v>7</v>
      </c>
      <c r="O266" s="136"/>
      <c r="P266" s="140">
        <v>2.08</v>
      </c>
    </row>
    <row r="267" spans="7:16" x14ac:dyDescent="0.25">
      <c r="G267" s="136" t="s">
        <v>656</v>
      </c>
      <c r="H267" s="136" t="s">
        <v>651</v>
      </c>
      <c r="I267" s="137">
        <v>23110</v>
      </c>
      <c r="J267" s="136" t="s">
        <v>539</v>
      </c>
      <c r="K267" s="136" t="s">
        <v>385</v>
      </c>
      <c r="L267" s="136" t="s">
        <v>408</v>
      </c>
      <c r="M267" s="138">
        <v>7</v>
      </c>
      <c r="N267" s="139">
        <v>2</v>
      </c>
      <c r="O267" s="136"/>
      <c r="P267" s="140">
        <v>2.0299999999999998</v>
      </c>
    </row>
    <row r="268" spans="7:16" x14ac:dyDescent="0.25">
      <c r="G268" s="136" t="s">
        <v>657</v>
      </c>
      <c r="H268" s="136" t="s">
        <v>658</v>
      </c>
      <c r="I268" s="137">
        <v>23110</v>
      </c>
      <c r="J268" s="136" t="s">
        <v>539</v>
      </c>
      <c r="K268" s="136" t="s">
        <v>385</v>
      </c>
      <c r="L268" s="136" t="s">
        <v>435</v>
      </c>
      <c r="M268" s="138">
        <v>6</v>
      </c>
      <c r="N268" s="139">
        <v>4</v>
      </c>
      <c r="O268" s="136"/>
      <c r="P268" s="140">
        <v>4</v>
      </c>
    </row>
    <row r="269" spans="7:16" x14ac:dyDescent="0.25">
      <c r="G269" s="136" t="s">
        <v>659</v>
      </c>
      <c r="H269" s="136" t="s">
        <v>658</v>
      </c>
      <c r="I269" s="137">
        <v>23110</v>
      </c>
      <c r="J269" s="136" t="s">
        <v>539</v>
      </c>
      <c r="K269" s="136" t="s">
        <v>385</v>
      </c>
      <c r="L269" s="136" t="s">
        <v>435</v>
      </c>
      <c r="M269" s="141" t="s">
        <v>479</v>
      </c>
      <c r="N269" s="139">
        <v>6</v>
      </c>
      <c r="O269" s="136"/>
      <c r="P269" s="140">
        <v>6</v>
      </c>
    </row>
    <row r="270" spans="7:16" x14ac:dyDescent="0.25">
      <c r="G270" s="136" t="s">
        <v>660</v>
      </c>
      <c r="H270" s="136" t="s">
        <v>658</v>
      </c>
      <c r="I270" s="137">
        <v>23110</v>
      </c>
      <c r="J270" s="136" t="s">
        <v>539</v>
      </c>
      <c r="K270" s="136" t="s">
        <v>385</v>
      </c>
      <c r="L270" s="136" t="s">
        <v>435</v>
      </c>
      <c r="M270" s="141" t="s">
        <v>397</v>
      </c>
      <c r="N270" s="139">
        <v>7</v>
      </c>
      <c r="O270" s="136"/>
      <c r="P270" s="140">
        <v>6</v>
      </c>
    </row>
    <row r="271" spans="7:16" x14ac:dyDescent="0.25">
      <c r="G271" s="136" t="s">
        <v>661</v>
      </c>
      <c r="H271" s="136" t="s">
        <v>658</v>
      </c>
      <c r="I271" s="137">
        <v>23110</v>
      </c>
      <c r="J271" s="136" t="s">
        <v>539</v>
      </c>
      <c r="K271" s="136" t="s">
        <v>385</v>
      </c>
      <c r="L271" s="136" t="s">
        <v>435</v>
      </c>
      <c r="M271" s="138">
        <v>9</v>
      </c>
      <c r="N271" s="139">
        <v>2</v>
      </c>
      <c r="O271" s="136"/>
      <c r="P271" s="140">
        <v>4.03</v>
      </c>
    </row>
    <row r="272" spans="7:16" x14ac:dyDescent="0.25">
      <c r="G272" s="136" t="s">
        <v>662</v>
      </c>
      <c r="H272" s="136" t="s">
        <v>663</v>
      </c>
      <c r="I272" s="137">
        <v>23110</v>
      </c>
      <c r="J272" s="136" t="s">
        <v>539</v>
      </c>
      <c r="K272" s="136" t="s">
        <v>385</v>
      </c>
      <c r="L272" s="136" t="s">
        <v>408</v>
      </c>
      <c r="M272" s="138">
        <v>10</v>
      </c>
      <c r="N272" s="139">
        <v>2</v>
      </c>
      <c r="O272" s="136"/>
      <c r="P272" s="140">
        <v>1.93</v>
      </c>
    </row>
    <row r="273" spans="7:16" x14ac:dyDescent="0.25">
      <c r="G273" s="136" t="s">
        <v>664</v>
      </c>
      <c r="H273" s="136" t="s">
        <v>663</v>
      </c>
      <c r="I273" s="137">
        <v>23110</v>
      </c>
      <c r="J273" s="136" t="s">
        <v>539</v>
      </c>
      <c r="K273" s="136" t="s">
        <v>385</v>
      </c>
      <c r="L273" s="136" t="s">
        <v>408</v>
      </c>
      <c r="M273" s="138">
        <v>4</v>
      </c>
      <c r="N273" s="139">
        <v>7</v>
      </c>
      <c r="O273" s="136"/>
      <c r="P273" s="140">
        <v>2.97</v>
      </c>
    </row>
    <row r="274" spans="7:16" x14ac:dyDescent="0.25">
      <c r="G274" s="136" t="s">
        <v>665</v>
      </c>
      <c r="H274" s="136" t="s">
        <v>663</v>
      </c>
      <c r="I274" s="137">
        <v>23110</v>
      </c>
      <c r="J274" s="136" t="s">
        <v>539</v>
      </c>
      <c r="K274" s="136" t="s">
        <v>385</v>
      </c>
      <c r="L274" s="136" t="s">
        <v>408</v>
      </c>
      <c r="M274" s="138">
        <v>7</v>
      </c>
      <c r="N274" s="139">
        <v>6</v>
      </c>
      <c r="O274" s="136"/>
      <c r="P274" s="140">
        <v>2.0099999999999998</v>
      </c>
    </row>
    <row r="275" spans="7:16" x14ac:dyDescent="0.25">
      <c r="G275" s="136" t="s">
        <v>666</v>
      </c>
      <c r="H275" s="136" t="s">
        <v>667</v>
      </c>
      <c r="I275" s="137">
        <v>23105</v>
      </c>
      <c r="J275" s="136" t="s">
        <v>542</v>
      </c>
      <c r="K275" s="136" t="s">
        <v>385</v>
      </c>
      <c r="L275" s="136" t="s">
        <v>408</v>
      </c>
      <c r="M275" s="141" t="s">
        <v>424</v>
      </c>
      <c r="N275" s="139">
        <v>3</v>
      </c>
      <c r="O275" s="136"/>
      <c r="P275" s="140">
        <v>5.81</v>
      </c>
    </row>
    <row r="276" spans="7:16" x14ac:dyDescent="0.25">
      <c r="G276" s="136" t="s">
        <v>668</v>
      </c>
      <c r="H276" s="136" t="s">
        <v>667</v>
      </c>
      <c r="I276" s="137">
        <v>23110</v>
      </c>
      <c r="J276" s="136" t="s">
        <v>539</v>
      </c>
      <c r="K276" s="136" t="s">
        <v>385</v>
      </c>
      <c r="L276" s="136" t="s">
        <v>408</v>
      </c>
      <c r="M276" s="141" t="s">
        <v>425</v>
      </c>
      <c r="N276" s="139">
        <v>4</v>
      </c>
      <c r="O276" s="136"/>
      <c r="P276" s="140">
        <v>6.03</v>
      </c>
    </row>
    <row r="277" spans="7:16" x14ac:dyDescent="0.25">
      <c r="G277" s="136" t="s">
        <v>669</v>
      </c>
      <c r="H277" s="136" t="s">
        <v>667</v>
      </c>
      <c r="I277" s="137">
        <v>23105</v>
      </c>
      <c r="J277" s="136" t="s">
        <v>542</v>
      </c>
      <c r="K277" s="136" t="s">
        <v>385</v>
      </c>
      <c r="L277" s="136" t="s">
        <v>408</v>
      </c>
      <c r="M277" s="141" t="s">
        <v>468</v>
      </c>
      <c r="N277" s="139">
        <v>5</v>
      </c>
      <c r="O277" s="136"/>
      <c r="P277" s="140">
        <v>4.87</v>
      </c>
    </row>
    <row r="278" spans="7:16" x14ac:dyDescent="0.25">
      <c r="G278" s="136" t="s">
        <v>670</v>
      </c>
      <c r="H278" s="136" t="s">
        <v>667</v>
      </c>
      <c r="I278" s="137">
        <v>23110</v>
      </c>
      <c r="J278" s="136" t="s">
        <v>539</v>
      </c>
      <c r="K278" s="136" t="s">
        <v>385</v>
      </c>
      <c r="L278" s="136" t="s">
        <v>408</v>
      </c>
      <c r="M278" s="141" t="s">
        <v>397</v>
      </c>
      <c r="N278" s="139">
        <v>6</v>
      </c>
      <c r="O278" s="136"/>
      <c r="P278" s="140">
        <v>5.0199999999999996</v>
      </c>
    </row>
    <row r="279" spans="7:16" x14ac:dyDescent="0.25">
      <c r="G279" s="136" t="s">
        <v>671</v>
      </c>
      <c r="H279" s="136" t="s">
        <v>667</v>
      </c>
      <c r="I279" s="137">
        <v>23110</v>
      </c>
      <c r="J279" s="136" t="s">
        <v>539</v>
      </c>
      <c r="K279" s="136" t="s">
        <v>385</v>
      </c>
      <c r="L279" s="136" t="s">
        <v>408</v>
      </c>
      <c r="M279" s="138">
        <v>6</v>
      </c>
      <c r="N279" s="139">
        <v>7</v>
      </c>
      <c r="O279" s="136"/>
      <c r="P279" s="140">
        <v>3.2</v>
      </c>
    </row>
    <row r="280" spans="7:16" x14ac:dyDescent="0.25">
      <c r="G280" s="136" t="s">
        <v>672</v>
      </c>
      <c r="H280" s="136" t="s">
        <v>673</v>
      </c>
      <c r="I280" s="137">
        <v>23105</v>
      </c>
      <c r="J280" s="136" t="s">
        <v>542</v>
      </c>
      <c r="K280" s="136" t="s">
        <v>385</v>
      </c>
      <c r="L280" s="136" t="s">
        <v>396</v>
      </c>
      <c r="M280" s="143">
        <v>8</v>
      </c>
      <c r="N280" s="139">
        <v>3</v>
      </c>
      <c r="O280" s="136"/>
      <c r="P280" s="140">
        <v>4.5199999999999996</v>
      </c>
    </row>
    <row r="281" spans="7:16" x14ac:dyDescent="0.25">
      <c r="G281" s="136" t="s">
        <v>674</v>
      </c>
      <c r="H281" s="136" t="s">
        <v>673</v>
      </c>
      <c r="I281" s="137">
        <v>23110</v>
      </c>
      <c r="J281" s="136" t="s">
        <v>539</v>
      </c>
      <c r="K281" s="136" t="s">
        <v>385</v>
      </c>
      <c r="L281" s="136" t="s">
        <v>396</v>
      </c>
      <c r="M281" s="143">
        <v>7</v>
      </c>
      <c r="N281" s="139">
        <v>4</v>
      </c>
      <c r="O281" s="136"/>
      <c r="P281" s="140">
        <v>4.4800000000000004</v>
      </c>
    </row>
    <row r="282" spans="7:16" x14ac:dyDescent="0.25">
      <c r="G282" s="136" t="s">
        <v>675</v>
      </c>
      <c r="H282" s="136" t="s">
        <v>673</v>
      </c>
      <c r="I282" s="137">
        <v>23105</v>
      </c>
      <c r="J282" s="136" t="s">
        <v>542</v>
      </c>
      <c r="K282" s="136" t="s">
        <v>385</v>
      </c>
      <c r="L282" s="136" t="s">
        <v>396</v>
      </c>
      <c r="M282" s="143">
        <v>1</v>
      </c>
      <c r="N282" s="139">
        <v>5</v>
      </c>
      <c r="O282" s="136"/>
      <c r="P282" s="140">
        <v>2.4900000000000002</v>
      </c>
    </row>
    <row r="283" spans="7:16" x14ac:dyDescent="0.25">
      <c r="G283" s="136" t="s">
        <v>676</v>
      </c>
      <c r="H283" s="136" t="s">
        <v>673</v>
      </c>
      <c r="I283" s="137">
        <v>23110</v>
      </c>
      <c r="J283" s="136" t="s">
        <v>539</v>
      </c>
      <c r="K283" s="136" t="s">
        <v>385</v>
      </c>
      <c r="L283" s="136" t="s">
        <v>396</v>
      </c>
      <c r="M283" s="143">
        <v>6</v>
      </c>
      <c r="N283" s="139">
        <v>6</v>
      </c>
      <c r="O283" s="136"/>
      <c r="P283" s="140">
        <v>4.5</v>
      </c>
    </row>
    <row r="284" spans="7:16" x14ac:dyDescent="0.25">
      <c r="G284" s="136" t="s">
        <v>677</v>
      </c>
      <c r="H284" s="136" t="s">
        <v>673</v>
      </c>
      <c r="I284" s="137">
        <v>23110</v>
      </c>
      <c r="J284" s="136" t="s">
        <v>539</v>
      </c>
      <c r="K284" s="136" t="s">
        <v>385</v>
      </c>
      <c r="L284" s="136" t="s">
        <v>396</v>
      </c>
      <c r="M284" s="141" t="s">
        <v>678</v>
      </c>
      <c r="N284" s="139">
        <v>7</v>
      </c>
      <c r="O284" s="136"/>
      <c r="P284" s="140">
        <v>5.05</v>
      </c>
    </row>
    <row r="285" spans="7:16" x14ac:dyDescent="0.25">
      <c r="G285" s="136" t="s">
        <v>679</v>
      </c>
      <c r="H285" s="136" t="s">
        <v>673</v>
      </c>
      <c r="I285" s="137">
        <v>23110</v>
      </c>
      <c r="J285" s="136" t="s">
        <v>539</v>
      </c>
      <c r="K285" s="136" t="s">
        <v>385</v>
      </c>
      <c r="L285" s="136" t="s">
        <v>396</v>
      </c>
      <c r="M285" s="143">
        <v>4</v>
      </c>
      <c r="N285" s="139">
        <v>2</v>
      </c>
      <c r="O285" s="136"/>
      <c r="P285" s="140">
        <v>4.53</v>
      </c>
    </row>
    <row r="286" spans="7:16" x14ac:dyDescent="0.25">
      <c r="G286" s="136" t="s">
        <v>680</v>
      </c>
      <c r="H286" s="136" t="s">
        <v>681</v>
      </c>
      <c r="I286" s="137">
        <v>23110</v>
      </c>
      <c r="J286" s="136" t="s">
        <v>539</v>
      </c>
      <c r="K286" s="136" t="s">
        <v>385</v>
      </c>
      <c r="L286" s="136" t="s">
        <v>440</v>
      </c>
      <c r="M286" s="141" t="s">
        <v>682</v>
      </c>
      <c r="N286" s="139">
        <v>6</v>
      </c>
      <c r="O286" s="136"/>
      <c r="P286" s="140">
        <v>3.79</v>
      </c>
    </row>
    <row r="287" spans="7:16" x14ac:dyDescent="0.25">
      <c r="G287" s="136" t="s">
        <v>683</v>
      </c>
      <c r="H287" s="136" t="s">
        <v>681</v>
      </c>
      <c r="I287" s="137">
        <v>23110</v>
      </c>
      <c r="J287" s="136" t="s">
        <v>539</v>
      </c>
      <c r="K287" s="136" t="s">
        <v>385</v>
      </c>
      <c r="L287" s="136" t="s">
        <v>440</v>
      </c>
      <c r="M287" s="141" t="s">
        <v>504</v>
      </c>
      <c r="N287" s="139">
        <v>7</v>
      </c>
      <c r="O287" s="136"/>
      <c r="P287" s="140">
        <v>5.01</v>
      </c>
    </row>
    <row r="288" spans="7:16" x14ac:dyDescent="0.25">
      <c r="G288" s="136" t="s">
        <v>684</v>
      </c>
      <c r="H288" s="136" t="s">
        <v>681</v>
      </c>
      <c r="I288" s="137">
        <v>23110</v>
      </c>
      <c r="J288" s="136" t="s">
        <v>539</v>
      </c>
      <c r="K288" s="136" t="s">
        <v>385</v>
      </c>
      <c r="L288" s="136" t="s">
        <v>440</v>
      </c>
      <c r="M288" s="141" t="s">
        <v>685</v>
      </c>
      <c r="N288" s="139">
        <v>4</v>
      </c>
      <c r="O288" s="136"/>
      <c r="P288" s="140">
        <v>5.47</v>
      </c>
    </row>
    <row r="289" spans="7:16" x14ac:dyDescent="0.25">
      <c r="G289" s="136" t="s">
        <v>686</v>
      </c>
      <c r="H289" s="136" t="s">
        <v>681</v>
      </c>
      <c r="I289" s="137">
        <v>23105</v>
      </c>
      <c r="J289" s="136" t="s">
        <v>542</v>
      </c>
      <c r="K289" s="136" t="s">
        <v>385</v>
      </c>
      <c r="L289" s="136" t="s">
        <v>440</v>
      </c>
      <c r="M289" s="141" t="s">
        <v>687</v>
      </c>
      <c r="N289" s="139">
        <v>5</v>
      </c>
      <c r="O289" s="136"/>
      <c r="P289" s="140">
        <v>4.0599999999999996</v>
      </c>
    </row>
    <row r="290" spans="7:16" x14ac:dyDescent="0.25">
      <c r="G290" s="136" t="s">
        <v>688</v>
      </c>
      <c r="H290" s="136" t="s">
        <v>681</v>
      </c>
      <c r="I290" s="137">
        <v>22206</v>
      </c>
      <c r="J290" s="136" t="s">
        <v>422</v>
      </c>
      <c r="K290" s="136" t="s">
        <v>385</v>
      </c>
      <c r="L290" s="136" t="s">
        <v>440</v>
      </c>
      <c r="M290" s="138">
        <v>6</v>
      </c>
      <c r="N290" s="142" t="s">
        <v>410</v>
      </c>
      <c r="O290" s="136"/>
      <c r="P290" s="140">
        <v>3.57</v>
      </c>
    </row>
    <row r="291" spans="7:16" x14ac:dyDescent="0.25">
      <c r="G291" s="136" t="s">
        <v>689</v>
      </c>
      <c r="H291" s="136" t="s">
        <v>681</v>
      </c>
      <c r="I291" s="137">
        <v>22206</v>
      </c>
      <c r="J291" s="136" t="s">
        <v>422</v>
      </c>
      <c r="K291" s="136" t="s">
        <v>385</v>
      </c>
      <c r="L291" s="136" t="s">
        <v>440</v>
      </c>
      <c r="M291" s="138">
        <v>9</v>
      </c>
      <c r="N291" s="142" t="s">
        <v>411</v>
      </c>
      <c r="O291" s="136"/>
      <c r="P291" s="140">
        <v>3.43</v>
      </c>
    </row>
    <row r="292" spans="7:16" x14ac:dyDescent="0.25">
      <c r="G292" s="136" t="s">
        <v>690</v>
      </c>
      <c r="H292" s="136" t="s">
        <v>691</v>
      </c>
      <c r="I292" s="137">
        <v>23110</v>
      </c>
      <c r="J292" s="136" t="s">
        <v>539</v>
      </c>
      <c r="K292" s="136" t="s">
        <v>385</v>
      </c>
      <c r="L292" s="136" t="s">
        <v>408</v>
      </c>
      <c r="M292" s="141" t="s">
        <v>397</v>
      </c>
      <c r="N292" s="139">
        <v>2</v>
      </c>
      <c r="O292" s="136"/>
      <c r="P292" s="140">
        <v>4.88</v>
      </c>
    </row>
    <row r="293" spans="7:16" x14ac:dyDescent="0.25">
      <c r="G293" s="136" t="s">
        <v>692</v>
      </c>
      <c r="H293" s="136" t="s">
        <v>693</v>
      </c>
      <c r="I293" s="137">
        <v>23105</v>
      </c>
      <c r="J293" s="136" t="s">
        <v>542</v>
      </c>
      <c r="K293" s="136" t="s">
        <v>385</v>
      </c>
      <c r="L293" s="136" t="s">
        <v>440</v>
      </c>
      <c r="M293" s="141" t="s">
        <v>520</v>
      </c>
      <c r="N293" s="139">
        <v>3</v>
      </c>
      <c r="O293" s="136"/>
      <c r="P293" s="140">
        <v>3.86</v>
      </c>
    </row>
    <row r="294" spans="7:16" x14ac:dyDescent="0.25">
      <c r="G294" s="136" t="s">
        <v>694</v>
      </c>
      <c r="H294" s="136" t="s">
        <v>693</v>
      </c>
      <c r="I294" s="137">
        <v>23110</v>
      </c>
      <c r="J294" s="136" t="s">
        <v>539</v>
      </c>
      <c r="K294" s="136" t="s">
        <v>385</v>
      </c>
      <c r="L294" s="136" t="s">
        <v>440</v>
      </c>
      <c r="M294" s="141" t="s">
        <v>522</v>
      </c>
      <c r="N294" s="139">
        <v>7</v>
      </c>
      <c r="O294" s="136"/>
      <c r="P294" s="140">
        <v>3.96</v>
      </c>
    </row>
    <row r="295" spans="7:16" x14ac:dyDescent="0.25">
      <c r="G295" s="136" t="s">
        <v>694</v>
      </c>
      <c r="H295" s="136" t="s">
        <v>693</v>
      </c>
      <c r="I295" s="137">
        <v>23110</v>
      </c>
      <c r="J295" s="136" t="s">
        <v>539</v>
      </c>
      <c r="K295" s="136" t="s">
        <v>385</v>
      </c>
      <c r="L295" s="136" t="s">
        <v>440</v>
      </c>
      <c r="M295" s="138">
        <v>3</v>
      </c>
      <c r="N295" s="139">
        <v>4</v>
      </c>
      <c r="O295" s="136"/>
      <c r="P295" s="140">
        <v>3.03</v>
      </c>
    </row>
    <row r="296" spans="7:16" x14ac:dyDescent="0.25">
      <c r="G296" s="136" t="s">
        <v>695</v>
      </c>
      <c r="H296" s="136" t="s">
        <v>693</v>
      </c>
      <c r="I296" s="137">
        <v>23105</v>
      </c>
      <c r="J296" s="136" t="s">
        <v>542</v>
      </c>
      <c r="K296" s="136" t="s">
        <v>385</v>
      </c>
      <c r="L296" s="136" t="s">
        <v>440</v>
      </c>
      <c r="M296" s="138">
        <v>4</v>
      </c>
      <c r="N296" s="139">
        <v>5</v>
      </c>
      <c r="O296" s="136"/>
      <c r="P296" s="140">
        <v>3.02</v>
      </c>
    </row>
    <row r="297" spans="7:16" x14ac:dyDescent="0.25">
      <c r="G297" s="136" t="s">
        <v>696</v>
      </c>
      <c r="H297" s="136" t="s">
        <v>693</v>
      </c>
      <c r="I297" s="137">
        <v>23110</v>
      </c>
      <c r="J297" s="136" t="s">
        <v>539</v>
      </c>
      <c r="K297" s="136" t="s">
        <v>385</v>
      </c>
      <c r="L297" s="136" t="s">
        <v>440</v>
      </c>
      <c r="M297" s="138">
        <v>8</v>
      </c>
      <c r="N297" s="139">
        <v>6</v>
      </c>
      <c r="O297" s="136"/>
      <c r="P297" s="140">
        <v>2.99</v>
      </c>
    </row>
    <row r="298" spans="7:16" x14ac:dyDescent="0.25">
      <c r="G298" s="136" t="s">
        <v>697</v>
      </c>
      <c r="H298" s="136" t="s">
        <v>693</v>
      </c>
      <c r="I298" s="137">
        <v>23110</v>
      </c>
      <c r="J298" s="136" t="s">
        <v>539</v>
      </c>
      <c r="K298" s="136" t="s">
        <v>385</v>
      </c>
      <c r="L298" s="136" t="s">
        <v>440</v>
      </c>
      <c r="M298" s="138">
        <v>5</v>
      </c>
      <c r="N298" s="139">
        <v>2</v>
      </c>
      <c r="O298" s="136"/>
      <c r="P298" s="140">
        <v>2.1800000000000002</v>
      </c>
    </row>
    <row r="299" spans="7:16" x14ac:dyDescent="0.25">
      <c r="G299" s="136" t="s">
        <v>698</v>
      </c>
      <c r="H299" s="136" t="s">
        <v>699</v>
      </c>
      <c r="I299" s="137">
        <v>22106</v>
      </c>
      <c r="J299" s="136" t="s">
        <v>407</v>
      </c>
      <c r="K299" s="136" t="s">
        <v>385</v>
      </c>
      <c r="L299" s="136" t="s">
        <v>386</v>
      </c>
      <c r="M299" s="138">
        <v>5</v>
      </c>
      <c r="N299" s="139">
        <v>22</v>
      </c>
      <c r="O299" s="136"/>
      <c r="P299" s="140">
        <v>4.6100000000000003</v>
      </c>
    </row>
    <row r="300" spans="7:16" x14ac:dyDescent="0.25">
      <c r="G300" s="136" t="s">
        <v>700</v>
      </c>
      <c r="H300" s="136" t="s">
        <v>699</v>
      </c>
      <c r="I300" s="137">
        <v>23105</v>
      </c>
      <c r="J300" s="136" t="s">
        <v>542</v>
      </c>
      <c r="K300" s="136" t="s">
        <v>385</v>
      </c>
      <c r="L300" s="136" t="s">
        <v>386</v>
      </c>
      <c r="M300" s="141" t="s">
        <v>397</v>
      </c>
      <c r="N300" s="139">
        <v>3</v>
      </c>
      <c r="O300" s="136"/>
      <c r="P300" s="140">
        <v>8.5</v>
      </c>
    </row>
    <row r="301" spans="7:16" x14ac:dyDescent="0.25">
      <c r="G301" s="136" t="s">
        <v>701</v>
      </c>
      <c r="H301" s="136" t="s">
        <v>699</v>
      </c>
      <c r="I301" s="137">
        <v>23110</v>
      </c>
      <c r="J301" s="136" t="s">
        <v>539</v>
      </c>
      <c r="K301" s="136" t="s">
        <v>385</v>
      </c>
      <c r="L301" s="136" t="s">
        <v>386</v>
      </c>
      <c r="M301" s="141" t="s">
        <v>527</v>
      </c>
      <c r="N301" s="139">
        <v>6</v>
      </c>
      <c r="O301" s="136"/>
      <c r="P301" s="140">
        <v>6.6</v>
      </c>
    </row>
    <row r="302" spans="7:16" x14ac:dyDescent="0.25">
      <c r="G302" s="136" t="s">
        <v>702</v>
      </c>
      <c r="H302" s="136" t="s">
        <v>699</v>
      </c>
      <c r="I302" s="137">
        <v>23110</v>
      </c>
      <c r="J302" s="136" t="s">
        <v>539</v>
      </c>
      <c r="K302" s="136" t="s">
        <v>385</v>
      </c>
      <c r="L302" s="136" t="s">
        <v>386</v>
      </c>
      <c r="M302" s="141" t="s">
        <v>637</v>
      </c>
      <c r="N302" s="139">
        <v>7</v>
      </c>
      <c r="O302" s="136"/>
      <c r="P302" s="140">
        <v>5.0599999999999996</v>
      </c>
    </row>
    <row r="303" spans="7:16" x14ac:dyDescent="0.25">
      <c r="G303" s="136" t="s">
        <v>703</v>
      </c>
      <c r="H303" s="136" t="s">
        <v>699</v>
      </c>
      <c r="I303" s="137">
        <v>23105</v>
      </c>
      <c r="J303" s="136" t="s">
        <v>542</v>
      </c>
      <c r="K303" s="136" t="s">
        <v>385</v>
      </c>
      <c r="L303" s="136" t="s">
        <v>386</v>
      </c>
      <c r="M303" s="138">
        <v>6</v>
      </c>
      <c r="N303" s="139">
        <v>5</v>
      </c>
      <c r="O303" s="136"/>
      <c r="P303" s="140">
        <v>4.4800000000000004</v>
      </c>
    </row>
    <row r="304" spans="7:16" x14ac:dyDescent="0.25">
      <c r="G304" s="136" t="s">
        <v>704</v>
      </c>
      <c r="H304" s="136" t="s">
        <v>705</v>
      </c>
      <c r="I304" s="137">
        <v>23110</v>
      </c>
      <c r="J304" s="136" t="s">
        <v>539</v>
      </c>
      <c r="K304" s="136" t="s">
        <v>385</v>
      </c>
      <c r="L304" s="136" t="s">
        <v>416</v>
      </c>
      <c r="M304" s="138">
        <v>6</v>
      </c>
      <c r="N304" s="139">
        <v>4</v>
      </c>
      <c r="O304" s="136"/>
      <c r="P304" s="140">
        <v>2.0499999999999998</v>
      </c>
    </row>
    <row r="305" spans="7:16" x14ac:dyDescent="0.25">
      <c r="G305" s="136" t="s">
        <v>706</v>
      </c>
      <c r="H305" s="136" t="s">
        <v>705</v>
      </c>
      <c r="I305" s="137">
        <v>22206</v>
      </c>
      <c r="J305" s="136" t="s">
        <v>422</v>
      </c>
      <c r="K305" s="136" t="s">
        <v>385</v>
      </c>
      <c r="L305" s="136" t="s">
        <v>416</v>
      </c>
      <c r="M305" s="138">
        <v>1</v>
      </c>
      <c r="N305" s="142" t="s">
        <v>410</v>
      </c>
      <c r="O305" s="136"/>
      <c r="P305" s="140">
        <v>2.21</v>
      </c>
    </row>
    <row r="306" spans="7:16" x14ac:dyDescent="0.25">
      <c r="G306" s="136" t="s">
        <v>707</v>
      </c>
      <c r="H306" s="136" t="s">
        <v>705</v>
      </c>
      <c r="I306" s="137">
        <v>22206</v>
      </c>
      <c r="J306" s="136" t="s">
        <v>422</v>
      </c>
      <c r="K306" s="136" t="s">
        <v>385</v>
      </c>
      <c r="L306" s="136" t="s">
        <v>416</v>
      </c>
      <c r="M306" s="138">
        <v>5</v>
      </c>
      <c r="N306" s="142" t="s">
        <v>411</v>
      </c>
      <c r="O306" s="136"/>
      <c r="P306" s="140">
        <v>2.0499999999999998</v>
      </c>
    </row>
    <row r="307" spans="7:16" x14ac:dyDescent="0.25">
      <c r="G307" s="136" t="s">
        <v>708</v>
      </c>
      <c r="H307" s="136" t="s">
        <v>709</v>
      </c>
      <c r="I307" s="137">
        <v>23110</v>
      </c>
      <c r="J307" s="136" t="s">
        <v>539</v>
      </c>
      <c r="K307" s="136" t="s">
        <v>385</v>
      </c>
      <c r="L307" s="136" t="s">
        <v>416</v>
      </c>
      <c r="M307" s="141" t="s">
        <v>710</v>
      </c>
      <c r="N307" s="139">
        <v>6</v>
      </c>
      <c r="O307" s="136"/>
      <c r="P307" s="140">
        <v>10.119999999999999</v>
      </c>
    </row>
    <row r="308" spans="7:16" x14ac:dyDescent="0.25">
      <c r="G308" s="136" t="s">
        <v>711</v>
      </c>
      <c r="H308" s="136" t="s">
        <v>709</v>
      </c>
      <c r="I308" s="137">
        <v>23110</v>
      </c>
      <c r="J308" s="136" t="s">
        <v>539</v>
      </c>
      <c r="K308" s="136" t="s">
        <v>385</v>
      </c>
      <c r="L308" s="136" t="s">
        <v>416</v>
      </c>
      <c r="M308" s="141" t="s">
        <v>712</v>
      </c>
      <c r="N308" s="139">
        <v>7</v>
      </c>
      <c r="O308" s="136"/>
      <c r="P308" s="140">
        <v>10.029999999999999</v>
      </c>
    </row>
    <row r="309" spans="7:16" x14ac:dyDescent="0.25">
      <c r="G309" s="136" t="s">
        <v>713</v>
      </c>
      <c r="H309" s="136" t="s">
        <v>709</v>
      </c>
      <c r="I309" s="137">
        <v>23110</v>
      </c>
      <c r="J309" s="136" t="s">
        <v>539</v>
      </c>
      <c r="K309" s="136" t="s">
        <v>385</v>
      </c>
      <c r="L309" s="136" t="s">
        <v>416</v>
      </c>
      <c r="M309" s="138">
        <v>3</v>
      </c>
      <c r="N309" s="139">
        <v>4</v>
      </c>
      <c r="O309" s="136"/>
      <c r="P309" s="140">
        <v>3.08</v>
      </c>
    </row>
    <row r="310" spans="7:16" x14ac:dyDescent="0.25">
      <c r="G310" s="136" t="s">
        <v>714</v>
      </c>
      <c r="H310" s="136" t="s">
        <v>709</v>
      </c>
      <c r="I310" s="137">
        <v>23105</v>
      </c>
      <c r="J310" s="136" t="s">
        <v>542</v>
      </c>
      <c r="K310" s="136" t="s">
        <v>385</v>
      </c>
      <c r="L310" s="136" t="s">
        <v>416</v>
      </c>
      <c r="M310" s="138">
        <v>4</v>
      </c>
      <c r="N310" s="139">
        <v>5</v>
      </c>
      <c r="O310" s="136"/>
      <c r="P310" s="140">
        <v>2.99</v>
      </c>
    </row>
    <row r="311" spans="7:16" x14ac:dyDescent="0.25">
      <c r="G311" s="136" t="s">
        <v>715</v>
      </c>
      <c r="H311" s="136" t="s">
        <v>709</v>
      </c>
      <c r="I311" s="137">
        <v>23105</v>
      </c>
      <c r="J311" s="136" t="s">
        <v>542</v>
      </c>
      <c r="K311" s="136" t="s">
        <v>385</v>
      </c>
      <c r="L311" s="136" t="s">
        <v>416</v>
      </c>
      <c r="M311" s="138">
        <v>1</v>
      </c>
      <c r="N311" s="139">
        <v>3</v>
      </c>
      <c r="O311" s="136"/>
      <c r="P311" s="140">
        <v>1.92</v>
      </c>
    </row>
    <row r="312" spans="7:16" x14ac:dyDescent="0.25">
      <c r="G312" s="136" t="s">
        <v>716</v>
      </c>
      <c r="H312" s="136" t="s">
        <v>717</v>
      </c>
      <c r="I312" s="137">
        <v>23110</v>
      </c>
      <c r="J312" s="136" t="s">
        <v>539</v>
      </c>
      <c r="K312" s="136" t="s">
        <v>385</v>
      </c>
      <c r="L312" s="136" t="s">
        <v>440</v>
      </c>
      <c r="M312" s="141" t="s">
        <v>522</v>
      </c>
      <c r="N312" s="139">
        <v>4</v>
      </c>
      <c r="O312" s="136"/>
      <c r="P312" s="140">
        <v>4.99</v>
      </c>
    </row>
    <row r="313" spans="7:16" x14ac:dyDescent="0.25">
      <c r="G313" s="136" t="s">
        <v>718</v>
      </c>
      <c r="H313" s="136" t="s">
        <v>717</v>
      </c>
      <c r="I313" s="137">
        <v>23105</v>
      </c>
      <c r="J313" s="136" t="s">
        <v>542</v>
      </c>
      <c r="K313" s="136" t="s">
        <v>385</v>
      </c>
      <c r="L313" s="136" t="s">
        <v>440</v>
      </c>
      <c r="M313" s="141" t="s">
        <v>504</v>
      </c>
      <c r="N313" s="139">
        <v>5</v>
      </c>
      <c r="O313" s="136"/>
      <c r="P313" s="140">
        <v>5.07</v>
      </c>
    </row>
    <row r="314" spans="7:16" x14ac:dyDescent="0.25">
      <c r="G314" s="136" t="s">
        <v>719</v>
      </c>
      <c r="H314" s="136" t="s">
        <v>717</v>
      </c>
      <c r="I314" s="137">
        <v>23105</v>
      </c>
      <c r="J314" s="136" t="s">
        <v>542</v>
      </c>
      <c r="K314" s="136" t="s">
        <v>385</v>
      </c>
      <c r="L314" s="136" t="s">
        <v>440</v>
      </c>
      <c r="M314" s="141" t="s">
        <v>720</v>
      </c>
      <c r="N314" s="139">
        <v>3</v>
      </c>
      <c r="O314" s="136"/>
      <c r="P314" s="140">
        <v>6.06</v>
      </c>
    </row>
    <row r="315" spans="7:16" x14ac:dyDescent="0.25">
      <c r="G315" s="136" t="s">
        <v>721</v>
      </c>
      <c r="H315" s="136" t="s">
        <v>722</v>
      </c>
      <c r="I315" s="137">
        <v>23105</v>
      </c>
      <c r="J315" s="136" t="s">
        <v>542</v>
      </c>
      <c r="K315" s="136" t="s">
        <v>385</v>
      </c>
      <c r="L315" s="136" t="s">
        <v>416</v>
      </c>
      <c r="M315" s="138">
        <v>7</v>
      </c>
      <c r="N315" s="139">
        <v>3</v>
      </c>
      <c r="O315" s="136"/>
      <c r="P315" s="140">
        <v>1.98</v>
      </c>
    </row>
    <row r="316" spans="7:16" x14ac:dyDescent="0.25">
      <c r="G316" s="136" t="s">
        <v>723</v>
      </c>
      <c r="H316" s="136" t="s">
        <v>722</v>
      </c>
      <c r="I316" s="137">
        <v>23110</v>
      </c>
      <c r="J316" s="136" t="s">
        <v>539</v>
      </c>
      <c r="K316" s="136" t="s">
        <v>385</v>
      </c>
      <c r="L316" s="136" t="s">
        <v>416</v>
      </c>
      <c r="M316" s="138">
        <v>6</v>
      </c>
      <c r="N316" s="139">
        <v>7</v>
      </c>
      <c r="O316" s="136"/>
      <c r="P316" s="140">
        <v>2.1</v>
      </c>
    </row>
    <row r="317" spans="7:16" x14ac:dyDescent="0.25">
      <c r="G317" s="136" t="s">
        <v>724</v>
      </c>
      <c r="H317" s="136" t="s">
        <v>722</v>
      </c>
      <c r="I317" s="137">
        <v>23110</v>
      </c>
      <c r="J317" s="136" t="s">
        <v>539</v>
      </c>
      <c r="K317" s="136" t="s">
        <v>385</v>
      </c>
      <c r="L317" s="136" t="s">
        <v>416</v>
      </c>
      <c r="M317" s="138">
        <v>3</v>
      </c>
      <c r="N317" s="139">
        <v>6</v>
      </c>
      <c r="O317" s="136"/>
      <c r="P317" s="140">
        <v>3.01</v>
      </c>
    </row>
    <row r="318" spans="7:16" x14ac:dyDescent="0.25">
      <c r="G318" s="136" t="s">
        <v>725</v>
      </c>
      <c r="H318" s="136" t="s">
        <v>726</v>
      </c>
      <c r="I318" s="137">
        <v>23105</v>
      </c>
      <c r="J318" s="136" t="s">
        <v>542</v>
      </c>
      <c r="K318" s="136" t="s">
        <v>385</v>
      </c>
      <c r="L318" s="136" t="s">
        <v>408</v>
      </c>
      <c r="M318" s="141" t="s">
        <v>414</v>
      </c>
      <c r="N318" s="139">
        <v>5</v>
      </c>
      <c r="O318" s="136"/>
      <c r="P318" s="140">
        <v>6</v>
      </c>
    </row>
    <row r="319" spans="7:16" x14ac:dyDescent="0.25">
      <c r="G319" s="136" t="s">
        <v>727</v>
      </c>
      <c r="H319" s="136" t="s">
        <v>726</v>
      </c>
      <c r="I319" s="137">
        <v>23105</v>
      </c>
      <c r="J319" s="136" t="s">
        <v>542</v>
      </c>
      <c r="K319" s="136" t="s">
        <v>385</v>
      </c>
      <c r="L319" s="136" t="s">
        <v>408</v>
      </c>
      <c r="M319" s="141" t="s">
        <v>459</v>
      </c>
      <c r="N319" s="139">
        <v>3</v>
      </c>
      <c r="O319" s="136"/>
      <c r="P319" s="140">
        <v>6.03</v>
      </c>
    </row>
    <row r="320" spans="7:16" x14ac:dyDescent="0.25">
      <c r="G320" s="136" t="s">
        <v>728</v>
      </c>
      <c r="H320" s="136" t="s">
        <v>726</v>
      </c>
      <c r="I320" s="137">
        <v>23110</v>
      </c>
      <c r="J320" s="136" t="s">
        <v>539</v>
      </c>
      <c r="K320" s="136" t="s">
        <v>385</v>
      </c>
      <c r="L320" s="136" t="s">
        <v>408</v>
      </c>
      <c r="M320" s="141" t="s">
        <v>479</v>
      </c>
      <c r="N320" s="139">
        <v>6</v>
      </c>
      <c r="O320" s="136"/>
      <c r="P320" s="140">
        <v>4.8</v>
      </c>
    </row>
    <row r="321" spans="7:16" x14ac:dyDescent="0.25">
      <c r="G321" s="136" t="s">
        <v>729</v>
      </c>
      <c r="H321" s="136" t="s">
        <v>726</v>
      </c>
      <c r="I321" s="137">
        <v>23110</v>
      </c>
      <c r="J321" s="136" t="s">
        <v>539</v>
      </c>
      <c r="K321" s="136" t="s">
        <v>385</v>
      </c>
      <c r="L321" s="136" t="s">
        <v>408</v>
      </c>
      <c r="M321" s="141" t="s">
        <v>637</v>
      </c>
      <c r="N321" s="139">
        <v>4</v>
      </c>
      <c r="O321" s="136"/>
      <c r="P321" s="140">
        <v>5.09</v>
      </c>
    </row>
    <row r="322" spans="7:16" x14ac:dyDescent="0.25">
      <c r="G322" s="136" t="s">
        <v>730</v>
      </c>
      <c r="H322" s="136" t="s">
        <v>726</v>
      </c>
      <c r="I322" s="137">
        <v>23110</v>
      </c>
      <c r="J322" s="136" t="s">
        <v>539</v>
      </c>
      <c r="K322" s="136" t="s">
        <v>385</v>
      </c>
      <c r="L322" s="136" t="s">
        <v>408</v>
      </c>
      <c r="M322" s="138">
        <v>4</v>
      </c>
      <c r="N322" s="139">
        <v>7</v>
      </c>
      <c r="O322" s="136"/>
      <c r="P322" s="140">
        <v>3.01</v>
      </c>
    </row>
    <row r="323" spans="7:16" x14ac:dyDescent="0.25">
      <c r="G323" s="136" t="s">
        <v>731</v>
      </c>
      <c r="H323" s="136" t="s">
        <v>732</v>
      </c>
      <c r="I323" s="137">
        <v>22206</v>
      </c>
      <c r="J323" s="136" t="s">
        <v>422</v>
      </c>
      <c r="K323" s="136" t="s">
        <v>385</v>
      </c>
      <c r="L323" s="136" t="s">
        <v>440</v>
      </c>
      <c r="M323" s="141" t="s">
        <v>623</v>
      </c>
      <c r="N323" s="142" t="s">
        <v>410</v>
      </c>
      <c r="O323" s="136"/>
      <c r="P323" s="140">
        <v>6.12</v>
      </c>
    </row>
    <row r="324" spans="7:16" x14ac:dyDescent="0.25">
      <c r="G324" s="136" t="s">
        <v>733</v>
      </c>
      <c r="H324" s="136" t="s">
        <v>732</v>
      </c>
      <c r="I324" s="137">
        <v>22206</v>
      </c>
      <c r="J324" s="136" t="s">
        <v>422</v>
      </c>
      <c r="K324" s="136" t="s">
        <v>385</v>
      </c>
      <c r="L324" s="136" t="s">
        <v>440</v>
      </c>
      <c r="M324" s="141" t="s">
        <v>522</v>
      </c>
      <c r="N324" s="142" t="s">
        <v>411</v>
      </c>
      <c r="O324" s="136"/>
      <c r="P324" s="140">
        <v>4.8899999999999997</v>
      </c>
    </row>
    <row r="325" spans="7:16" x14ac:dyDescent="0.25">
      <c r="G325" s="136" t="s">
        <v>734</v>
      </c>
      <c r="H325" s="136" t="s">
        <v>732</v>
      </c>
      <c r="I325" s="137">
        <v>23110</v>
      </c>
      <c r="J325" s="136" t="s">
        <v>539</v>
      </c>
      <c r="K325" s="136" t="s">
        <v>385</v>
      </c>
      <c r="L325" s="136" t="s">
        <v>440</v>
      </c>
      <c r="M325" s="141" t="s">
        <v>515</v>
      </c>
      <c r="N325" s="139">
        <v>2</v>
      </c>
      <c r="O325" s="136"/>
      <c r="P325" s="140">
        <v>11.02</v>
      </c>
    </row>
    <row r="326" spans="7:16" x14ac:dyDescent="0.25">
      <c r="G326" s="136" t="s">
        <v>735</v>
      </c>
      <c r="H326" s="136" t="s">
        <v>732</v>
      </c>
      <c r="I326" s="137">
        <v>22106</v>
      </c>
      <c r="J326" s="136" t="s">
        <v>407</v>
      </c>
      <c r="K326" s="136" t="s">
        <v>385</v>
      </c>
      <c r="L326" s="136" t="s">
        <v>440</v>
      </c>
      <c r="M326" s="138">
        <v>8</v>
      </c>
      <c r="N326" s="139">
        <v>22</v>
      </c>
      <c r="O326" s="136"/>
      <c r="P326" s="140">
        <v>3.07</v>
      </c>
    </row>
    <row r="327" spans="7:16" x14ac:dyDescent="0.25">
      <c r="G327" s="136" t="s">
        <v>736</v>
      </c>
      <c r="H327" s="136" t="s">
        <v>737</v>
      </c>
      <c r="I327" s="137">
        <v>23105</v>
      </c>
      <c r="J327" s="136" t="s">
        <v>542</v>
      </c>
      <c r="K327" s="136" t="s">
        <v>385</v>
      </c>
      <c r="L327" s="136" t="s">
        <v>435</v>
      </c>
      <c r="M327" s="138">
        <v>7</v>
      </c>
      <c r="N327" s="139">
        <v>3</v>
      </c>
      <c r="O327" s="136"/>
      <c r="P327" s="140">
        <v>1.06</v>
      </c>
    </row>
    <row r="328" spans="7:16" x14ac:dyDescent="0.25">
      <c r="G328" s="136" t="s">
        <v>738</v>
      </c>
      <c r="H328" s="136" t="s">
        <v>739</v>
      </c>
      <c r="I328" s="137">
        <v>23105</v>
      </c>
      <c r="J328" s="136" t="s">
        <v>542</v>
      </c>
      <c r="K328" s="136" t="s">
        <v>385</v>
      </c>
      <c r="L328" s="136" t="s">
        <v>396</v>
      </c>
      <c r="M328" s="138">
        <v>4</v>
      </c>
      <c r="N328" s="139">
        <v>3</v>
      </c>
      <c r="O328" s="136"/>
      <c r="P328" s="140">
        <v>4.53</v>
      </c>
    </row>
    <row r="329" spans="7:16" x14ac:dyDescent="0.25">
      <c r="G329" s="136" t="s">
        <v>740</v>
      </c>
      <c r="H329" s="136" t="s">
        <v>739</v>
      </c>
      <c r="I329" s="137">
        <v>23110</v>
      </c>
      <c r="J329" s="136" t="s">
        <v>539</v>
      </c>
      <c r="K329" s="136" t="s">
        <v>385</v>
      </c>
      <c r="L329" s="136" t="s">
        <v>396</v>
      </c>
      <c r="M329" s="141" t="s">
        <v>444</v>
      </c>
      <c r="N329" s="139">
        <v>4</v>
      </c>
      <c r="O329" s="136"/>
      <c r="P329" s="140">
        <v>7.05</v>
      </c>
    </row>
    <row r="330" spans="7:16" x14ac:dyDescent="0.25">
      <c r="G330" s="136" t="s">
        <v>741</v>
      </c>
      <c r="H330" s="136" t="s">
        <v>739</v>
      </c>
      <c r="I330" s="137">
        <v>23105</v>
      </c>
      <c r="J330" s="136" t="s">
        <v>542</v>
      </c>
      <c r="K330" s="136" t="s">
        <v>385</v>
      </c>
      <c r="L330" s="136" t="s">
        <v>396</v>
      </c>
      <c r="M330" s="138">
        <v>5</v>
      </c>
      <c r="N330" s="139">
        <v>5</v>
      </c>
      <c r="O330" s="136"/>
      <c r="P330" s="140">
        <v>4.55</v>
      </c>
    </row>
    <row r="331" spans="7:16" x14ac:dyDescent="0.25">
      <c r="G331" s="136" t="s">
        <v>742</v>
      </c>
      <c r="H331" s="136" t="s">
        <v>739</v>
      </c>
      <c r="I331" s="137">
        <v>23110</v>
      </c>
      <c r="J331" s="136" t="s">
        <v>539</v>
      </c>
      <c r="K331" s="136" t="s">
        <v>385</v>
      </c>
      <c r="L331" s="136" t="s">
        <v>396</v>
      </c>
      <c r="M331" s="141" t="s">
        <v>530</v>
      </c>
      <c r="N331" s="139">
        <v>6</v>
      </c>
      <c r="O331" s="136"/>
      <c r="P331" s="140">
        <v>6.95</v>
      </c>
    </row>
    <row r="332" spans="7:16" x14ac:dyDescent="0.25">
      <c r="G332" s="136" t="s">
        <v>743</v>
      </c>
      <c r="H332" s="136" t="s">
        <v>739</v>
      </c>
      <c r="I332" s="137">
        <v>23110</v>
      </c>
      <c r="J332" s="136" t="s">
        <v>539</v>
      </c>
      <c r="K332" s="136" t="s">
        <v>385</v>
      </c>
      <c r="L332" s="136" t="s">
        <v>396</v>
      </c>
      <c r="M332" s="141" t="s">
        <v>532</v>
      </c>
      <c r="N332" s="139">
        <v>7</v>
      </c>
      <c r="O332" s="136"/>
      <c r="P332" s="140">
        <v>6.02</v>
      </c>
    </row>
    <row r="333" spans="7:16" x14ac:dyDescent="0.25">
      <c r="G333" s="136" t="s">
        <v>744</v>
      </c>
      <c r="H333" s="136" t="s">
        <v>745</v>
      </c>
      <c r="I333" s="137">
        <v>23110</v>
      </c>
      <c r="J333" s="136" t="s">
        <v>539</v>
      </c>
      <c r="K333" s="136" t="s">
        <v>385</v>
      </c>
      <c r="L333" s="136" t="s">
        <v>435</v>
      </c>
      <c r="M333" s="141" t="s">
        <v>596</v>
      </c>
      <c r="N333" s="139">
        <v>7</v>
      </c>
      <c r="O333" s="136"/>
      <c r="P333" s="140">
        <v>5.98</v>
      </c>
    </row>
    <row r="334" spans="7:16" x14ac:dyDescent="0.25">
      <c r="G334" s="136" t="s">
        <v>746</v>
      </c>
      <c r="H334" s="136" t="s">
        <v>745</v>
      </c>
      <c r="I334" s="137">
        <v>23110</v>
      </c>
      <c r="J334" s="136" t="s">
        <v>539</v>
      </c>
      <c r="K334" s="136" t="s">
        <v>385</v>
      </c>
      <c r="L334" s="136" t="s">
        <v>435</v>
      </c>
      <c r="M334" s="141" t="s">
        <v>468</v>
      </c>
      <c r="N334" s="139">
        <v>6</v>
      </c>
      <c r="O334" s="136"/>
      <c r="P334" s="140">
        <v>5.97</v>
      </c>
    </row>
    <row r="335" spans="7:16" x14ac:dyDescent="0.25">
      <c r="G335" s="136" t="s">
        <v>747</v>
      </c>
      <c r="H335" s="136" t="s">
        <v>745</v>
      </c>
      <c r="I335" s="137">
        <v>23105</v>
      </c>
      <c r="J335" s="136" t="s">
        <v>542</v>
      </c>
      <c r="K335" s="136" t="s">
        <v>385</v>
      </c>
      <c r="L335" s="136" t="s">
        <v>435</v>
      </c>
      <c r="M335" s="141" t="s">
        <v>424</v>
      </c>
      <c r="N335" s="139">
        <v>5</v>
      </c>
      <c r="O335" s="136"/>
      <c r="P335" s="140">
        <v>5.99</v>
      </c>
    </row>
    <row r="336" spans="7:16" x14ac:dyDescent="0.25">
      <c r="G336" s="136" t="s">
        <v>748</v>
      </c>
      <c r="H336" s="136" t="s">
        <v>745</v>
      </c>
      <c r="I336" s="137">
        <v>23105</v>
      </c>
      <c r="J336" s="136" t="s">
        <v>542</v>
      </c>
      <c r="K336" s="136" t="s">
        <v>385</v>
      </c>
      <c r="L336" s="136" t="s">
        <v>435</v>
      </c>
      <c r="M336" s="141" t="s">
        <v>425</v>
      </c>
      <c r="N336" s="139">
        <v>3</v>
      </c>
      <c r="O336" s="136"/>
      <c r="P336" s="140">
        <v>5.28</v>
      </c>
    </row>
    <row r="337" spans="7:16" x14ac:dyDescent="0.25">
      <c r="G337" s="136" t="s">
        <v>749</v>
      </c>
      <c r="H337" s="136" t="s">
        <v>745</v>
      </c>
      <c r="I337" s="137">
        <v>23110</v>
      </c>
      <c r="J337" s="136" t="s">
        <v>539</v>
      </c>
      <c r="K337" s="136" t="s">
        <v>385</v>
      </c>
      <c r="L337" s="136" t="s">
        <v>435</v>
      </c>
      <c r="M337" s="138">
        <v>7</v>
      </c>
      <c r="N337" s="139">
        <v>4</v>
      </c>
      <c r="O337" s="136"/>
      <c r="P337" s="140">
        <v>2.0499999999999998</v>
      </c>
    </row>
    <row r="338" spans="7:16" x14ac:dyDescent="0.25">
      <c r="G338" s="136" t="s">
        <v>750</v>
      </c>
      <c r="H338" s="136" t="s">
        <v>751</v>
      </c>
      <c r="I338" s="137">
        <v>22106</v>
      </c>
      <c r="J338" s="136" t="s">
        <v>407</v>
      </c>
      <c r="K338" s="136" t="s">
        <v>385</v>
      </c>
      <c r="L338" s="136" t="s">
        <v>440</v>
      </c>
      <c r="M338" s="141" t="s">
        <v>504</v>
      </c>
      <c r="N338" s="139">
        <v>22</v>
      </c>
      <c r="O338" s="136"/>
      <c r="P338" s="140">
        <v>5.08</v>
      </c>
    </row>
    <row r="339" spans="7:16" x14ac:dyDescent="0.25">
      <c r="G339" s="136" t="s">
        <v>752</v>
      </c>
      <c r="H339" s="136" t="s">
        <v>751</v>
      </c>
      <c r="I339" s="137">
        <v>23110</v>
      </c>
      <c r="J339" s="136" t="s">
        <v>539</v>
      </c>
      <c r="K339" s="136" t="s">
        <v>385</v>
      </c>
      <c r="L339" s="136" t="s">
        <v>440</v>
      </c>
      <c r="M339" s="141" t="s">
        <v>647</v>
      </c>
      <c r="N339" s="139">
        <v>2</v>
      </c>
      <c r="O339" s="136"/>
      <c r="P339" s="140">
        <v>6.01</v>
      </c>
    </row>
    <row r="340" spans="7:16" x14ac:dyDescent="0.25">
      <c r="G340" s="136" t="s">
        <v>753</v>
      </c>
      <c r="H340" s="136" t="s">
        <v>751</v>
      </c>
      <c r="I340" s="137">
        <v>23110</v>
      </c>
      <c r="J340" s="136" t="s">
        <v>539</v>
      </c>
      <c r="K340" s="136" t="s">
        <v>385</v>
      </c>
      <c r="L340" s="136" t="s">
        <v>440</v>
      </c>
      <c r="M340" s="141" t="s">
        <v>687</v>
      </c>
      <c r="N340" s="139">
        <v>4</v>
      </c>
      <c r="O340" s="136"/>
      <c r="P340" s="140">
        <v>4.09</v>
      </c>
    </row>
    <row r="341" spans="7:16" x14ac:dyDescent="0.25">
      <c r="G341" s="136" t="s">
        <v>754</v>
      </c>
      <c r="H341" s="136" t="s">
        <v>751</v>
      </c>
      <c r="I341" s="137">
        <v>23105</v>
      </c>
      <c r="J341" s="136" t="s">
        <v>542</v>
      </c>
      <c r="K341" s="136" t="s">
        <v>385</v>
      </c>
      <c r="L341" s="136" t="s">
        <v>440</v>
      </c>
      <c r="M341" s="138">
        <v>3</v>
      </c>
      <c r="N341" s="139">
        <v>3</v>
      </c>
      <c r="O341" s="136"/>
      <c r="P341" s="140">
        <v>3.07</v>
      </c>
    </row>
    <row r="342" spans="7:16" x14ac:dyDescent="0.25">
      <c r="G342" s="136" t="s">
        <v>755</v>
      </c>
      <c r="H342" s="136" t="s">
        <v>751</v>
      </c>
      <c r="I342" s="137">
        <v>23105</v>
      </c>
      <c r="J342" s="136" t="s">
        <v>542</v>
      </c>
      <c r="K342" s="136" t="s">
        <v>385</v>
      </c>
      <c r="L342" s="136" t="s">
        <v>440</v>
      </c>
      <c r="M342" s="141" t="s">
        <v>623</v>
      </c>
      <c r="N342" s="139">
        <v>5</v>
      </c>
      <c r="O342" s="136"/>
      <c r="P342" s="140">
        <v>5.9</v>
      </c>
    </row>
    <row r="343" spans="7:16" x14ac:dyDescent="0.25">
      <c r="G343" s="136" t="s">
        <v>756</v>
      </c>
      <c r="H343" s="136" t="s">
        <v>751</v>
      </c>
      <c r="I343" s="137">
        <v>23110</v>
      </c>
      <c r="J343" s="136" t="s">
        <v>539</v>
      </c>
      <c r="K343" s="136" t="s">
        <v>385</v>
      </c>
      <c r="L343" s="136" t="s">
        <v>440</v>
      </c>
      <c r="M343" s="138">
        <v>7</v>
      </c>
      <c r="N343" s="139">
        <v>7</v>
      </c>
      <c r="O343" s="136"/>
      <c r="P343" s="140">
        <v>1.07</v>
      </c>
    </row>
    <row r="344" spans="7:16" x14ac:dyDescent="0.25">
      <c r="G344" s="136" t="s">
        <v>757</v>
      </c>
      <c r="H344" s="136" t="s">
        <v>758</v>
      </c>
      <c r="I344" s="137">
        <v>23110</v>
      </c>
      <c r="J344" s="136" t="s">
        <v>539</v>
      </c>
      <c r="K344" s="136" t="s">
        <v>385</v>
      </c>
      <c r="L344" s="136" t="s">
        <v>435</v>
      </c>
      <c r="M344" s="141" t="s">
        <v>437</v>
      </c>
      <c r="N344" s="139">
        <v>7</v>
      </c>
      <c r="O344" s="136"/>
      <c r="P344" s="140">
        <v>6.85</v>
      </c>
    </row>
    <row r="345" spans="7:16" x14ac:dyDescent="0.25">
      <c r="G345" s="136" t="s">
        <v>759</v>
      </c>
      <c r="H345" s="136" t="s">
        <v>758</v>
      </c>
      <c r="I345" s="137">
        <v>23110</v>
      </c>
      <c r="J345" s="136" t="s">
        <v>539</v>
      </c>
      <c r="K345" s="136" t="s">
        <v>385</v>
      </c>
      <c r="L345" s="136" t="s">
        <v>435</v>
      </c>
      <c r="M345" s="141" t="s">
        <v>438</v>
      </c>
      <c r="N345" s="139">
        <v>6</v>
      </c>
      <c r="O345" s="136"/>
      <c r="P345" s="140">
        <v>4.9400000000000004</v>
      </c>
    </row>
    <row r="346" spans="7:16" x14ac:dyDescent="0.25">
      <c r="G346" s="136" t="s">
        <v>760</v>
      </c>
      <c r="H346" s="136" t="s">
        <v>758</v>
      </c>
      <c r="I346" s="137">
        <v>23110</v>
      </c>
      <c r="J346" s="136" t="s">
        <v>539</v>
      </c>
      <c r="K346" s="136" t="s">
        <v>385</v>
      </c>
      <c r="L346" s="136" t="s">
        <v>435</v>
      </c>
      <c r="M346" s="141" t="s">
        <v>761</v>
      </c>
      <c r="N346" s="139">
        <v>4</v>
      </c>
      <c r="O346" s="136"/>
      <c r="P346" s="140">
        <v>5.09</v>
      </c>
    </row>
    <row r="347" spans="7:16" x14ac:dyDescent="0.25">
      <c r="G347" s="136" t="s">
        <v>762</v>
      </c>
      <c r="H347" s="136" t="s">
        <v>763</v>
      </c>
      <c r="I347" s="137">
        <v>23105</v>
      </c>
      <c r="J347" s="136" t="s">
        <v>542</v>
      </c>
      <c r="K347" s="136" t="s">
        <v>385</v>
      </c>
      <c r="L347" s="136" t="s">
        <v>386</v>
      </c>
      <c r="M347" s="141" t="s">
        <v>530</v>
      </c>
      <c r="N347" s="139">
        <v>3</v>
      </c>
      <c r="O347" s="136"/>
      <c r="P347" s="140">
        <v>6.97</v>
      </c>
    </row>
    <row r="348" spans="7:16" x14ac:dyDescent="0.25">
      <c r="G348" s="136" t="s">
        <v>764</v>
      </c>
      <c r="H348" s="136" t="s">
        <v>763</v>
      </c>
      <c r="I348" s="137">
        <v>23110</v>
      </c>
      <c r="J348" s="136" t="s">
        <v>539</v>
      </c>
      <c r="K348" s="136" t="s">
        <v>385</v>
      </c>
      <c r="L348" s="136" t="s">
        <v>386</v>
      </c>
      <c r="M348" s="141" t="s">
        <v>444</v>
      </c>
      <c r="N348" s="139">
        <v>6</v>
      </c>
      <c r="O348" s="136"/>
      <c r="P348" s="140">
        <v>6.95</v>
      </c>
    </row>
    <row r="349" spans="7:16" x14ac:dyDescent="0.25">
      <c r="G349" s="136" t="s">
        <v>765</v>
      </c>
      <c r="H349" s="136" t="s">
        <v>763</v>
      </c>
      <c r="I349" s="137">
        <v>23110</v>
      </c>
      <c r="J349" s="136" t="s">
        <v>539</v>
      </c>
      <c r="K349" s="136" t="s">
        <v>385</v>
      </c>
      <c r="L349" s="136" t="s">
        <v>386</v>
      </c>
      <c r="M349" s="141" t="s">
        <v>425</v>
      </c>
      <c r="N349" s="139">
        <v>7</v>
      </c>
      <c r="O349" s="136"/>
      <c r="P349" s="140">
        <v>9.07</v>
      </c>
    </row>
    <row r="350" spans="7:16" x14ac:dyDescent="0.25">
      <c r="G350" s="136" t="s">
        <v>766</v>
      </c>
      <c r="H350" s="136" t="s">
        <v>763</v>
      </c>
      <c r="I350" s="137">
        <v>23105</v>
      </c>
      <c r="J350" s="136" t="s">
        <v>542</v>
      </c>
      <c r="K350" s="136" t="s">
        <v>385</v>
      </c>
      <c r="L350" s="136" t="s">
        <v>386</v>
      </c>
      <c r="M350" s="138">
        <v>8</v>
      </c>
      <c r="N350" s="139">
        <v>5</v>
      </c>
      <c r="O350" s="136"/>
      <c r="P350" s="140">
        <v>3.86</v>
      </c>
    </row>
    <row r="351" spans="7:16" x14ac:dyDescent="0.25">
      <c r="G351" s="136" t="s">
        <v>767</v>
      </c>
      <c r="H351" s="136" t="s">
        <v>763</v>
      </c>
      <c r="I351" s="137">
        <v>23110</v>
      </c>
      <c r="J351" s="136" t="s">
        <v>539</v>
      </c>
      <c r="K351" s="136" t="s">
        <v>385</v>
      </c>
      <c r="L351" s="136" t="s">
        <v>386</v>
      </c>
      <c r="M351" s="138">
        <v>3</v>
      </c>
      <c r="N351" s="139">
        <v>2</v>
      </c>
      <c r="O351" s="136"/>
      <c r="P351" s="140">
        <v>2.09</v>
      </c>
    </row>
    <row r="352" spans="7:16" x14ac:dyDescent="0.25">
      <c r="G352" s="136" t="s">
        <v>768</v>
      </c>
      <c r="H352" s="136" t="s">
        <v>769</v>
      </c>
      <c r="I352" s="137">
        <v>23105</v>
      </c>
      <c r="J352" s="136" t="s">
        <v>542</v>
      </c>
      <c r="K352" s="136" t="s">
        <v>385</v>
      </c>
      <c r="L352" s="136" t="s">
        <v>416</v>
      </c>
      <c r="M352" s="141" t="s">
        <v>770</v>
      </c>
      <c r="N352" s="139">
        <v>3</v>
      </c>
      <c r="O352" s="136"/>
      <c r="P352" s="140">
        <v>5.09</v>
      </c>
    </row>
    <row r="353" spans="7:16" x14ac:dyDescent="0.25">
      <c r="G353" s="136" t="s">
        <v>771</v>
      </c>
      <c r="H353" s="136" t="s">
        <v>769</v>
      </c>
      <c r="I353" s="137">
        <v>23110</v>
      </c>
      <c r="J353" s="136" t="s">
        <v>539</v>
      </c>
      <c r="K353" s="136" t="s">
        <v>385</v>
      </c>
      <c r="L353" s="136" t="s">
        <v>416</v>
      </c>
      <c r="M353" s="141" t="s">
        <v>397</v>
      </c>
      <c r="N353" s="139">
        <v>6</v>
      </c>
      <c r="O353" s="136"/>
      <c r="P353" s="140">
        <v>6.2</v>
      </c>
    </row>
    <row r="354" spans="7:16" x14ac:dyDescent="0.25">
      <c r="G354" s="136" t="s">
        <v>772</v>
      </c>
      <c r="H354" s="136" t="s">
        <v>769</v>
      </c>
      <c r="I354" s="137">
        <v>23105</v>
      </c>
      <c r="J354" s="136" t="s">
        <v>542</v>
      </c>
      <c r="K354" s="136" t="s">
        <v>385</v>
      </c>
      <c r="L354" s="136" t="s">
        <v>416</v>
      </c>
      <c r="M354" s="141" t="s">
        <v>479</v>
      </c>
      <c r="N354" s="139">
        <v>5</v>
      </c>
      <c r="O354" s="136"/>
      <c r="P354" s="140">
        <v>4.43</v>
      </c>
    </row>
    <row r="355" spans="7:16" x14ac:dyDescent="0.25">
      <c r="G355" s="136" t="s">
        <v>773</v>
      </c>
      <c r="H355" s="136" t="s">
        <v>769</v>
      </c>
      <c r="I355" s="137">
        <v>23110</v>
      </c>
      <c r="J355" s="136" t="s">
        <v>539</v>
      </c>
      <c r="K355" s="136" t="s">
        <v>385</v>
      </c>
      <c r="L355" s="136" t="s">
        <v>416</v>
      </c>
      <c r="M355" s="141" t="s">
        <v>586</v>
      </c>
      <c r="N355" s="139">
        <v>2</v>
      </c>
      <c r="O355" s="136"/>
      <c r="P355" s="140">
        <v>5</v>
      </c>
    </row>
    <row r="356" spans="7:16" x14ac:dyDescent="0.25">
      <c r="G356" s="136" t="s">
        <v>774</v>
      </c>
      <c r="H356" s="136" t="s">
        <v>769</v>
      </c>
      <c r="I356" s="137">
        <v>22206</v>
      </c>
      <c r="J356" s="136" t="s">
        <v>422</v>
      </c>
      <c r="K356" s="136" t="s">
        <v>385</v>
      </c>
      <c r="L356" s="136" t="s">
        <v>416</v>
      </c>
      <c r="M356" s="141" t="s">
        <v>637</v>
      </c>
      <c r="N356" s="142" t="s">
        <v>410</v>
      </c>
      <c r="O356" s="136"/>
      <c r="P356" s="140">
        <v>4.17</v>
      </c>
    </row>
    <row r="357" spans="7:16" x14ac:dyDescent="0.25">
      <c r="G357" s="136" t="s">
        <v>775</v>
      </c>
      <c r="H357" s="136" t="s">
        <v>769</v>
      </c>
      <c r="I357" s="137">
        <v>22206</v>
      </c>
      <c r="J357" s="136" t="s">
        <v>422</v>
      </c>
      <c r="K357" s="136" t="s">
        <v>385</v>
      </c>
      <c r="L357" s="136" t="s">
        <v>416</v>
      </c>
      <c r="M357" s="138">
        <v>4</v>
      </c>
      <c r="N357" s="142" t="s">
        <v>411</v>
      </c>
      <c r="O357" s="136"/>
      <c r="P357" s="140">
        <v>3.12</v>
      </c>
    </row>
    <row r="358" spans="7:16" x14ac:dyDescent="0.25">
      <c r="G358" s="136" t="s">
        <v>776</v>
      </c>
      <c r="H358" s="136" t="s">
        <v>777</v>
      </c>
      <c r="I358" s="137">
        <v>22106</v>
      </c>
      <c r="J358" s="136" t="s">
        <v>407</v>
      </c>
      <c r="K358" s="136" t="s">
        <v>385</v>
      </c>
      <c r="L358" s="136" t="s">
        <v>440</v>
      </c>
      <c r="M358" s="141" t="s">
        <v>522</v>
      </c>
      <c r="N358" s="139">
        <v>22</v>
      </c>
      <c r="O358" s="136"/>
      <c r="P358" s="140">
        <v>4.0599999999999996</v>
      </c>
    </row>
    <row r="359" spans="7:16" x14ac:dyDescent="0.25">
      <c r="G359" s="136" t="s">
        <v>778</v>
      </c>
      <c r="H359" s="136" t="s">
        <v>777</v>
      </c>
      <c r="I359" s="137">
        <v>23110</v>
      </c>
      <c r="J359" s="136" t="s">
        <v>539</v>
      </c>
      <c r="K359" s="136" t="s">
        <v>385</v>
      </c>
      <c r="L359" s="136" t="s">
        <v>440</v>
      </c>
      <c r="M359" s="141" t="s">
        <v>779</v>
      </c>
      <c r="N359" s="139">
        <v>7</v>
      </c>
      <c r="O359" s="136"/>
      <c r="P359" s="140">
        <v>5.14</v>
      </c>
    </row>
    <row r="360" spans="7:16" x14ac:dyDescent="0.25">
      <c r="G360" s="136" t="s">
        <v>780</v>
      </c>
      <c r="H360" s="136" t="s">
        <v>777</v>
      </c>
      <c r="I360" s="137">
        <v>23110</v>
      </c>
      <c r="J360" s="136" t="s">
        <v>539</v>
      </c>
      <c r="K360" s="136" t="s">
        <v>385</v>
      </c>
      <c r="L360" s="136" t="s">
        <v>440</v>
      </c>
      <c r="M360" s="141" t="s">
        <v>781</v>
      </c>
      <c r="N360" s="139">
        <v>6</v>
      </c>
      <c r="O360" s="136"/>
      <c r="P360" s="140">
        <v>5.93</v>
      </c>
    </row>
    <row r="361" spans="7:16" x14ac:dyDescent="0.25">
      <c r="G361" s="136" t="s">
        <v>782</v>
      </c>
      <c r="H361" s="136" t="s">
        <v>777</v>
      </c>
      <c r="I361" s="137">
        <v>23105</v>
      </c>
      <c r="J361" s="136" t="s">
        <v>542</v>
      </c>
      <c r="K361" s="136" t="s">
        <v>385</v>
      </c>
      <c r="L361" s="136" t="s">
        <v>440</v>
      </c>
      <c r="M361" s="141" t="s">
        <v>623</v>
      </c>
      <c r="N361" s="139">
        <v>5</v>
      </c>
      <c r="O361" s="136"/>
      <c r="P361" s="140">
        <v>4.8899999999999997</v>
      </c>
    </row>
    <row r="362" spans="7:16" x14ac:dyDescent="0.25">
      <c r="G362" s="136" t="s">
        <v>783</v>
      </c>
      <c r="H362" s="136" t="s">
        <v>777</v>
      </c>
      <c r="I362" s="137">
        <v>23105</v>
      </c>
      <c r="J362" s="136" t="s">
        <v>542</v>
      </c>
      <c r="K362" s="136" t="s">
        <v>385</v>
      </c>
      <c r="L362" s="136" t="s">
        <v>440</v>
      </c>
      <c r="M362" s="141" t="s">
        <v>784</v>
      </c>
      <c r="N362" s="139">
        <v>3</v>
      </c>
      <c r="O362" s="136"/>
      <c r="P362" s="140">
        <v>5.0199999999999996</v>
      </c>
    </row>
    <row r="363" spans="7:16" x14ac:dyDescent="0.25">
      <c r="G363" s="136" t="s">
        <v>785</v>
      </c>
      <c r="H363" s="136" t="s">
        <v>786</v>
      </c>
      <c r="I363" s="137">
        <v>22106</v>
      </c>
      <c r="J363" s="136" t="s">
        <v>407</v>
      </c>
      <c r="K363" s="136" t="s">
        <v>385</v>
      </c>
      <c r="L363" s="136" t="s">
        <v>435</v>
      </c>
      <c r="M363" s="138">
        <v>4</v>
      </c>
      <c r="N363" s="139">
        <v>22</v>
      </c>
      <c r="O363" s="136"/>
      <c r="P363" s="140">
        <v>4.17</v>
      </c>
    </row>
    <row r="364" spans="7:16" x14ac:dyDescent="0.25">
      <c r="G364" s="136" t="s">
        <v>787</v>
      </c>
      <c r="H364" s="136" t="s">
        <v>786</v>
      </c>
      <c r="I364" s="137">
        <v>22206</v>
      </c>
      <c r="J364" s="136" t="s">
        <v>422</v>
      </c>
      <c r="K364" s="136" t="s">
        <v>385</v>
      </c>
      <c r="L364" s="136" t="s">
        <v>435</v>
      </c>
      <c r="M364" s="138">
        <v>8</v>
      </c>
      <c r="N364" s="142" t="s">
        <v>411</v>
      </c>
      <c r="O364" s="136"/>
      <c r="P364" s="140">
        <v>2.0099999999999998</v>
      </c>
    </row>
    <row r="365" spans="7:16" x14ac:dyDescent="0.25">
      <c r="G365" s="136" t="s">
        <v>788</v>
      </c>
      <c r="H365" s="136" t="s">
        <v>786</v>
      </c>
      <c r="I365" s="137">
        <v>23110</v>
      </c>
      <c r="J365" s="136" t="s">
        <v>539</v>
      </c>
      <c r="K365" s="136" t="s">
        <v>385</v>
      </c>
      <c r="L365" s="136" t="s">
        <v>435</v>
      </c>
      <c r="M365" s="141" t="s">
        <v>479</v>
      </c>
      <c r="N365" s="139">
        <v>2</v>
      </c>
      <c r="O365" s="136"/>
      <c r="P365" s="140">
        <v>4.07</v>
      </c>
    </row>
    <row r="366" spans="7:16" x14ac:dyDescent="0.25">
      <c r="G366" s="136" t="s">
        <v>789</v>
      </c>
      <c r="H366" s="136" t="s">
        <v>786</v>
      </c>
      <c r="I366" s="137">
        <v>23110</v>
      </c>
      <c r="J366" s="136" t="s">
        <v>539</v>
      </c>
      <c r="K366" s="136" t="s">
        <v>385</v>
      </c>
      <c r="L366" s="136" t="s">
        <v>435</v>
      </c>
      <c r="M366" s="141" t="s">
        <v>637</v>
      </c>
      <c r="N366" s="139">
        <v>6</v>
      </c>
      <c r="O366" s="136"/>
      <c r="P366" s="140">
        <v>4.09</v>
      </c>
    </row>
    <row r="367" spans="7:16" x14ac:dyDescent="0.25">
      <c r="G367" s="136" t="s">
        <v>790</v>
      </c>
      <c r="H367" s="136" t="s">
        <v>786</v>
      </c>
      <c r="I367" s="137">
        <v>23105</v>
      </c>
      <c r="J367" s="136" t="s">
        <v>542</v>
      </c>
      <c r="K367" s="136" t="s">
        <v>385</v>
      </c>
      <c r="L367" s="136" t="s">
        <v>435</v>
      </c>
      <c r="M367" s="138">
        <v>7</v>
      </c>
      <c r="N367" s="139">
        <v>3</v>
      </c>
      <c r="O367" s="136"/>
      <c r="P367" s="140">
        <v>1.49</v>
      </c>
    </row>
    <row r="368" spans="7:16" x14ac:dyDescent="0.25">
      <c r="G368" s="136" t="s">
        <v>791</v>
      </c>
      <c r="H368" s="136" t="s">
        <v>792</v>
      </c>
      <c r="I368" s="137">
        <v>23110</v>
      </c>
      <c r="J368" s="136" t="s">
        <v>539</v>
      </c>
      <c r="K368" s="136" t="s">
        <v>385</v>
      </c>
      <c r="L368" s="136" t="s">
        <v>408</v>
      </c>
      <c r="M368" s="138">
        <v>4</v>
      </c>
      <c r="N368" s="139">
        <v>2</v>
      </c>
      <c r="O368" s="136"/>
      <c r="P368" s="140">
        <v>2.2599999999999998</v>
      </c>
    </row>
    <row r="369" spans="7:16" x14ac:dyDescent="0.25">
      <c r="G369" s="136" t="s">
        <v>793</v>
      </c>
      <c r="H369" s="136" t="s">
        <v>792</v>
      </c>
      <c r="I369" s="137">
        <v>23110</v>
      </c>
      <c r="J369" s="136" t="s">
        <v>539</v>
      </c>
      <c r="K369" s="136" t="s">
        <v>385</v>
      </c>
      <c r="L369" s="136" t="s">
        <v>408</v>
      </c>
      <c r="M369" s="138">
        <v>3</v>
      </c>
      <c r="N369" s="139">
        <v>7</v>
      </c>
      <c r="O369" s="136"/>
      <c r="P369" s="140">
        <v>3.02</v>
      </c>
    </row>
    <row r="370" spans="7:16" x14ac:dyDescent="0.25">
      <c r="G370" s="136" t="s">
        <v>794</v>
      </c>
      <c r="H370" s="136" t="s">
        <v>795</v>
      </c>
      <c r="I370" s="137">
        <v>23110</v>
      </c>
      <c r="J370" s="136" t="s">
        <v>539</v>
      </c>
      <c r="K370" s="136" t="s">
        <v>385</v>
      </c>
      <c r="L370" s="136" t="s">
        <v>408</v>
      </c>
      <c r="M370" s="141" t="s">
        <v>720</v>
      </c>
      <c r="N370" s="139">
        <v>6</v>
      </c>
      <c r="O370" s="136"/>
      <c r="P370" s="140">
        <v>5.35</v>
      </c>
    </row>
    <row r="371" spans="7:16" x14ac:dyDescent="0.25">
      <c r="G371" s="136" t="s">
        <v>796</v>
      </c>
      <c r="H371" s="136" t="s">
        <v>795</v>
      </c>
      <c r="I371" s="137">
        <v>22206</v>
      </c>
      <c r="J371" s="136" t="s">
        <v>422</v>
      </c>
      <c r="K371" s="136" t="s">
        <v>385</v>
      </c>
      <c r="L371" s="136" t="s">
        <v>408</v>
      </c>
      <c r="M371" s="138">
        <v>7</v>
      </c>
      <c r="N371" s="142" t="s">
        <v>410</v>
      </c>
      <c r="O371" s="136"/>
      <c r="P371" s="140">
        <v>1.9</v>
      </c>
    </row>
    <row r="372" spans="7:16" x14ac:dyDescent="0.25">
      <c r="G372" s="136" t="s">
        <v>797</v>
      </c>
      <c r="H372" s="136" t="s">
        <v>798</v>
      </c>
      <c r="I372" s="137">
        <v>23105</v>
      </c>
      <c r="J372" s="136" t="s">
        <v>542</v>
      </c>
      <c r="K372" s="136" t="s">
        <v>385</v>
      </c>
      <c r="L372" s="136" t="s">
        <v>386</v>
      </c>
      <c r="M372" s="141" t="s">
        <v>799</v>
      </c>
      <c r="N372" s="139">
        <v>3</v>
      </c>
      <c r="O372" s="136"/>
      <c r="P372" s="140">
        <v>11.44</v>
      </c>
    </row>
    <row r="373" spans="7:16" x14ac:dyDescent="0.25">
      <c r="G373" s="136" t="s">
        <v>800</v>
      </c>
      <c r="H373" s="136" t="s">
        <v>798</v>
      </c>
      <c r="I373" s="137">
        <v>23105</v>
      </c>
      <c r="J373" s="136" t="s">
        <v>542</v>
      </c>
      <c r="K373" s="136" t="s">
        <v>385</v>
      </c>
      <c r="L373" s="136" t="s">
        <v>386</v>
      </c>
      <c r="M373" s="141" t="s">
        <v>801</v>
      </c>
      <c r="N373" s="139">
        <v>5</v>
      </c>
      <c r="O373" s="136"/>
      <c r="P373" s="140">
        <v>7.73</v>
      </c>
    </row>
    <row r="374" spans="7:16" x14ac:dyDescent="0.25">
      <c r="G374" s="136" t="s">
        <v>802</v>
      </c>
      <c r="H374" s="136" t="s">
        <v>798</v>
      </c>
      <c r="I374" s="137">
        <v>23110</v>
      </c>
      <c r="J374" s="136" t="s">
        <v>539</v>
      </c>
      <c r="K374" s="136" t="s">
        <v>385</v>
      </c>
      <c r="L374" s="136" t="s">
        <v>386</v>
      </c>
      <c r="M374" s="141" t="s">
        <v>803</v>
      </c>
      <c r="N374" s="139">
        <v>7</v>
      </c>
      <c r="O374" s="136"/>
      <c r="P374" s="140">
        <v>9.74</v>
      </c>
    </row>
    <row r="375" spans="7:16" x14ac:dyDescent="0.25">
      <c r="G375" s="136" t="s">
        <v>804</v>
      </c>
      <c r="H375" s="136" t="s">
        <v>805</v>
      </c>
      <c r="I375" s="137">
        <v>23100</v>
      </c>
      <c r="J375" s="136" t="s">
        <v>543</v>
      </c>
      <c r="K375" s="136" t="s">
        <v>385</v>
      </c>
      <c r="L375" s="136" t="s">
        <v>440</v>
      </c>
      <c r="M375" s="141" t="s">
        <v>806</v>
      </c>
      <c r="N375" s="139">
        <v>4</v>
      </c>
      <c r="O375" s="136"/>
      <c r="P375" s="140">
        <v>12.06</v>
      </c>
    </row>
    <row r="376" spans="7:16" x14ac:dyDescent="0.25">
      <c r="G376" s="136" t="s">
        <v>807</v>
      </c>
      <c r="H376" s="136" t="s">
        <v>805</v>
      </c>
      <c r="I376" s="137">
        <v>23110</v>
      </c>
      <c r="J376" s="136" t="s">
        <v>539</v>
      </c>
      <c r="K376" s="136" t="s">
        <v>385</v>
      </c>
      <c r="L376" s="136" t="s">
        <v>440</v>
      </c>
      <c r="M376" s="141" t="s">
        <v>522</v>
      </c>
      <c r="N376" s="139">
        <v>6</v>
      </c>
      <c r="O376" s="136"/>
      <c r="P376" s="140">
        <v>3.93</v>
      </c>
    </row>
    <row r="377" spans="7:16" x14ac:dyDescent="0.25">
      <c r="G377" s="136" t="s">
        <v>808</v>
      </c>
      <c r="H377" s="136" t="s">
        <v>805</v>
      </c>
      <c r="I377" s="137">
        <v>22106</v>
      </c>
      <c r="J377" s="136" t="s">
        <v>407</v>
      </c>
      <c r="K377" s="136" t="s">
        <v>385</v>
      </c>
      <c r="L377" s="136" t="s">
        <v>440</v>
      </c>
      <c r="M377" s="138">
        <v>8</v>
      </c>
      <c r="N377" s="139">
        <v>22</v>
      </c>
      <c r="O377" s="136"/>
      <c r="P377" s="140">
        <v>3.11</v>
      </c>
    </row>
    <row r="378" spans="7:16" x14ac:dyDescent="0.25">
      <c r="G378" s="136" t="s">
        <v>809</v>
      </c>
      <c r="H378" s="136" t="s">
        <v>810</v>
      </c>
      <c r="I378" s="137">
        <v>23105</v>
      </c>
      <c r="J378" s="136" t="s">
        <v>542</v>
      </c>
      <c r="K378" s="136" t="s">
        <v>385</v>
      </c>
      <c r="L378" s="136" t="s">
        <v>408</v>
      </c>
      <c r="M378" s="141" t="s">
        <v>720</v>
      </c>
      <c r="N378" s="139">
        <v>5</v>
      </c>
      <c r="O378" s="136"/>
      <c r="P378" s="140">
        <v>7</v>
      </c>
    </row>
    <row r="379" spans="7:16" x14ac:dyDescent="0.25">
      <c r="G379" s="136" t="s">
        <v>811</v>
      </c>
      <c r="H379" s="136" t="s">
        <v>810</v>
      </c>
      <c r="I379" s="137">
        <v>23110</v>
      </c>
      <c r="J379" s="136" t="s">
        <v>539</v>
      </c>
      <c r="K379" s="136" t="s">
        <v>385</v>
      </c>
      <c r="L379" s="136" t="s">
        <v>408</v>
      </c>
      <c r="M379" s="138">
        <v>9</v>
      </c>
      <c r="N379" s="139">
        <v>6</v>
      </c>
      <c r="O379" s="136"/>
      <c r="P379" s="140">
        <v>3.27</v>
      </c>
    </row>
    <row r="380" spans="7:16" x14ac:dyDescent="0.25">
      <c r="G380" s="136" t="s">
        <v>812</v>
      </c>
      <c r="H380" s="136" t="s">
        <v>810</v>
      </c>
      <c r="I380" s="137">
        <v>23110</v>
      </c>
      <c r="J380" s="136" t="s">
        <v>539</v>
      </c>
      <c r="K380" s="136" t="s">
        <v>385</v>
      </c>
      <c r="L380" s="136" t="s">
        <v>408</v>
      </c>
      <c r="M380" s="138">
        <v>6</v>
      </c>
      <c r="N380" s="139">
        <v>7</v>
      </c>
      <c r="O380" s="136"/>
      <c r="P380" s="140">
        <v>3.54</v>
      </c>
    </row>
    <row r="381" spans="7:16" x14ac:dyDescent="0.25">
      <c r="G381" s="136" t="s">
        <v>813</v>
      </c>
      <c r="H381" s="136" t="s">
        <v>810</v>
      </c>
      <c r="I381" s="137">
        <v>23105</v>
      </c>
      <c r="J381" s="136" t="s">
        <v>542</v>
      </c>
      <c r="K381" s="136" t="s">
        <v>385</v>
      </c>
      <c r="L381" s="136" t="s">
        <v>408</v>
      </c>
      <c r="M381" s="141" t="s">
        <v>504</v>
      </c>
      <c r="N381" s="139">
        <v>3</v>
      </c>
      <c r="O381" s="136"/>
      <c r="P381" s="140">
        <v>4.51</v>
      </c>
    </row>
    <row r="382" spans="7:16" x14ac:dyDescent="0.25">
      <c r="G382" s="136" t="s">
        <v>814</v>
      </c>
      <c r="H382" s="136" t="s">
        <v>810</v>
      </c>
      <c r="I382" s="137">
        <v>23110</v>
      </c>
      <c r="J382" s="136" t="s">
        <v>539</v>
      </c>
      <c r="K382" s="136" t="s">
        <v>385</v>
      </c>
      <c r="L382" s="136" t="s">
        <v>408</v>
      </c>
      <c r="M382" s="141" t="s">
        <v>815</v>
      </c>
      <c r="N382" s="139">
        <v>2</v>
      </c>
      <c r="O382" s="136"/>
      <c r="P382" s="140">
        <v>4.05</v>
      </c>
    </row>
    <row r="383" spans="7:16" x14ac:dyDescent="0.25">
      <c r="G383" s="136" t="s">
        <v>816</v>
      </c>
      <c r="H383" s="136" t="s">
        <v>810</v>
      </c>
      <c r="I383" s="137">
        <v>22206</v>
      </c>
      <c r="J383" s="136" t="s">
        <v>422</v>
      </c>
      <c r="K383" s="136" t="s">
        <v>385</v>
      </c>
      <c r="L383" s="136" t="s">
        <v>408</v>
      </c>
      <c r="M383" s="138">
        <v>10</v>
      </c>
      <c r="N383" s="142" t="s">
        <v>411</v>
      </c>
      <c r="O383" s="136"/>
      <c r="P383" s="140">
        <v>1.6</v>
      </c>
    </row>
    <row r="384" spans="7:16" x14ac:dyDescent="0.25">
      <c r="G384" s="136" t="s">
        <v>817</v>
      </c>
      <c r="H384" s="136" t="s">
        <v>810</v>
      </c>
      <c r="I384" s="137">
        <v>22106</v>
      </c>
      <c r="J384" s="136" t="s">
        <v>407</v>
      </c>
      <c r="K384" s="136" t="s">
        <v>385</v>
      </c>
      <c r="L384" s="136" t="s">
        <v>408</v>
      </c>
      <c r="M384" s="138">
        <v>2</v>
      </c>
      <c r="N384" s="139">
        <v>22</v>
      </c>
      <c r="O384" s="136"/>
      <c r="P384" s="140">
        <v>1.1599999999999999</v>
      </c>
    </row>
    <row r="385" spans="7:16" x14ac:dyDescent="0.25">
      <c r="G385" s="136" t="s">
        <v>818</v>
      </c>
      <c r="H385" s="136" t="s">
        <v>819</v>
      </c>
      <c r="I385" s="137">
        <v>22206</v>
      </c>
      <c r="J385" s="136" t="s">
        <v>422</v>
      </c>
      <c r="K385" s="136" t="s">
        <v>385</v>
      </c>
      <c r="L385" s="136" t="s">
        <v>435</v>
      </c>
      <c r="M385" s="138">
        <v>1</v>
      </c>
      <c r="N385" s="139">
        <v>22</v>
      </c>
      <c r="O385" s="136"/>
      <c r="P385" s="140">
        <v>3.02</v>
      </c>
    </row>
    <row r="386" spans="7:16" x14ac:dyDescent="0.25">
      <c r="G386" s="136" t="s">
        <v>820</v>
      </c>
      <c r="H386" s="136" t="s">
        <v>819</v>
      </c>
      <c r="I386" s="137">
        <v>23110</v>
      </c>
      <c r="J386" s="136" t="s">
        <v>539</v>
      </c>
      <c r="K386" s="136" t="s">
        <v>385</v>
      </c>
      <c r="L386" s="136" t="s">
        <v>435</v>
      </c>
      <c r="M386" s="141" t="s">
        <v>436</v>
      </c>
      <c r="N386" s="139">
        <v>6</v>
      </c>
      <c r="O386" s="136"/>
      <c r="P386" s="140">
        <v>8.11</v>
      </c>
    </row>
    <row r="387" spans="7:16" x14ac:dyDescent="0.25">
      <c r="G387" s="136" t="s">
        <v>821</v>
      </c>
      <c r="H387" s="136" t="s">
        <v>819</v>
      </c>
      <c r="I387" s="137">
        <v>23110</v>
      </c>
      <c r="J387" s="136" t="s">
        <v>539</v>
      </c>
      <c r="K387" s="136" t="s">
        <v>385</v>
      </c>
      <c r="L387" s="136" t="s">
        <v>435</v>
      </c>
      <c r="M387" s="141" t="s">
        <v>438</v>
      </c>
      <c r="N387" s="139">
        <v>7</v>
      </c>
      <c r="O387" s="136"/>
      <c r="P387" s="140">
        <v>5</v>
      </c>
    </row>
    <row r="388" spans="7:16" x14ac:dyDescent="0.25">
      <c r="G388" s="136" t="s">
        <v>822</v>
      </c>
      <c r="H388" s="136" t="s">
        <v>823</v>
      </c>
      <c r="I388" s="137">
        <v>23110</v>
      </c>
      <c r="J388" s="136" t="s">
        <v>539</v>
      </c>
      <c r="K388" s="136" t="s">
        <v>385</v>
      </c>
      <c r="L388" s="136" t="s">
        <v>416</v>
      </c>
      <c r="M388" s="141" t="s">
        <v>459</v>
      </c>
      <c r="N388" s="139">
        <v>7</v>
      </c>
      <c r="O388" s="136"/>
      <c r="P388" s="140">
        <v>3.92</v>
      </c>
    </row>
    <row r="389" spans="7:16" x14ac:dyDescent="0.25">
      <c r="G389" s="136" t="s">
        <v>824</v>
      </c>
      <c r="H389" s="136" t="s">
        <v>823</v>
      </c>
      <c r="I389" s="137">
        <v>23105</v>
      </c>
      <c r="J389" s="136" t="s">
        <v>542</v>
      </c>
      <c r="K389" s="136" t="s">
        <v>385</v>
      </c>
      <c r="L389" s="136" t="s">
        <v>416</v>
      </c>
      <c r="M389" s="141" t="s">
        <v>414</v>
      </c>
      <c r="N389" s="139">
        <v>3</v>
      </c>
      <c r="O389" s="136"/>
      <c r="P389" s="140">
        <v>7.01</v>
      </c>
    </row>
    <row r="390" spans="7:16" x14ac:dyDescent="0.25">
      <c r="G390" s="136" t="s">
        <v>825</v>
      </c>
      <c r="H390" s="136" t="s">
        <v>823</v>
      </c>
      <c r="I390" s="137">
        <v>23105</v>
      </c>
      <c r="J390" s="136" t="s">
        <v>542</v>
      </c>
      <c r="K390" s="136" t="s">
        <v>385</v>
      </c>
      <c r="L390" s="136" t="s">
        <v>416</v>
      </c>
      <c r="M390" s="141" t="s">
        <v>527</v>
      </c>
      <c r="N390" s="139">
        <v>5</v>
      </c>
      <c r="O390" s="136"/>
      <c r="P390" s="140">
        <v>5.72</v>
      </c>
    </row>
    <row r="391" spans="7:16" x14ac:dyDescent="0.25">
      <c r="G391" s="136" t="s">
        <v>826</v>
      </c>
      <c r="H391" s="136" t="s">
        <v>823</v>
      </c>
      <c r="I391" s="137">
        <v>23110</v>
      </c>
      <c r="J391" s="136" t="s">
        <v>539</v>
      </c>
      <c r="K391" s="136" t="s">
        <v>385</v>
      </c>
      <c r="L391" s="136" t="s">
        <v>416</v>
      </c>
      <c r="M391" s="141" t="s">
        <v>801</v>
      </c>
      <c r="N391" s="139">
        <v>2</v>
      </c>
      <c r="O391" s="136"/>
      <c r="P391" s="140">
        <v>5.54</v>
      </c>
    </row>
    <row r="392" spans="7:16" x14ac:dyDescent="0.25">
      <c r="G392" s="136" t="s">
        <v>827</v>
      </c>
      <c r="H392" s="136" t="s">
        <v>823</v>
      </c>
      <c r="I392" s="137">
        <v>23100</v>
      </c>
      <c r="J392" s="136" t="s">
        <v>543</v>
      </c>
      <c r="K392" s="136" t="s">
        <v>385</v>
      </c>
      <c r="L392" s="136" t="s">
        <v>416</v>
      </c>
      <c r="M392" s="141" t="s">
        <v>770</v>
      </c>
      <c r="N392" s="139">
        <v>4</v>
      </c>
      <c r="O392" s="136"/>
      <c r="P392" s="140">
        <v>5.6</v>
      </c>
    </row>
    <row r="393" spans="7:16" x14ac:dyDescent="0.25">
      <c r="G393" s="136" t="s">
        <v>828</v>
      </c>
      <c r="H393" s="136" t="s">
        <v>829</v>
      </c>
      <c r="I393" s="137">
        <v>23110</v>
      </c>
      <c r="J393" s="136" t="s">
        <v>539</v>
      </c>
      <c r="K393" s="136" t="s">
        <v>385</v>
      </c>
      <c r="L393" s="136" t="s">
        <v>408</v>
      </c>
      <c r="M393" s="138">
        <v>6</v>
      </c>
      <c r="N393" s="139">
        <v>6</v>
      </c>
      <c r="O393" s="136"/>
      <c r="P393" s="140">
        <v>2.92</v>
      </c>
    </row>
    <row r="394" spans="7:16" x14ac:dyDescent="0.25">
      <c r="G394" s="136" t="s">
        <v>830</v>
      </c>
      <c r="H394" s="136" t="s">
        <v>829</v>
      </c>
      <c r="I394" s="137">
        <v>23105</v>
      </c>
      <c r="J394" s="136" t="s">
        <v>542</v>
      </c>
      <c r="K394" s="136" t="s">
        <v>385</v>
      </c>
      <c r="L394" s="136" t="s">
        <v>408</v>
      </c>
      <c r="M394" s="138">
        <v>7</v>
      </c>
      <c r="N394" s="139">
        <v>5</v>
      </c>
      <c r="O394" s="136"/>
      <c r="P394" s="140">
        <v>2.0299999999999998</v>
      </c>
    </row>
    <row r="395" spans="7:16" x14ac:dyDescent="0.25">
      <c r="G395" s="136" t="s">
        <v>831</v>
      </c>
      <c r="H395" s="136" t="s">
        <v>829</v>
      </c>
      <c r="I395" s="137">
        <v>23105</v>
      </c>
      <c r="J395" s="136" t="s">
        <v>542</v>
      </c>
      <c r="K395" s="136" t="s">
        <v>385</v>
      </c>
      <c r="L395" s="136" t="s">
        <v>408</v>
      </c>
      <c r="M395" s="138">
        <v>10</v>
      </c>
      <c r="N395" s="139">
        <v>3</v>
      </c>
      <c r="O395" s="136"/>
      <c r="P395" s="140">
        <v>2.46</v>
      </c>
    </row>
    <row r="396" spans="7:16" x14ac:dyDescent="0.25">
      <c r="G396" s="136" t="s">
        <v>832</v>
      </c>
      <c r="H396" s="136" t="s">
        <v>829</v>
      </c>
      <c r="I396" s="137">
        <v>23110</v>
      </c>
      <c r="J396" s="136" t="s">
        <v>539</v>
      </c>
      <c r="K396" s="136" t="s">
        <v>385</v>
      </c>
      <c r="L396" s="136" t="s">
        <v>408</v>
      </c>
      <c r="M396" s="138">
        <v>9</v>
      </c>
      <c r="N396" s="139">
        <v>7</v>
      </c>
      <c r="O396" s="136"/>
      <c r="P396" s="140">
        <v>2.5499999999999998</v>
      </c>
    </row>
    <row r="397" spans="7:16" x14ac:dyDescent="0.25">
      <c r="G397" s="136" t="s">
        <v>833</v>
      </c>
      <c r="H397" s="136" t="s">
        <v>834</v>
      </c>
      <c r="I397" s="137">
        <v>22206</v>
      </c>
      <c r="J397" s="136" t="s">
        <v>422</v>
      </c>
      <c r="K397" s="136" t="s">
        <v>385</v>
      </c>
      <c r="L397" s="136" t="s">
        <v>440</v>
      </c>
      <c r="M397" s="141" t="s">
        <v>835</v>
      </c>
      <c r="N397" s="139">
        <v>22</v>
      </c>
      <c r="O397" s="136"/>
      <c r="P397" s="140">
        <v>6.04</v>
      </c>
    </row>
    <row r="398" spans="7:16" x14ac:dyDescent="0.25">
      <c r="G398" s="136" t="s">
        <v>836</v>
      </c>
      <c r="H398" s="136" t="s">
        <v>834</v>
      </c>
      <c r="I398" s="137">
        <v>23110</v>
      </c>
      <c r="J398" s="136" t="s">
        <v>539</v>
      </c>
      <c r="K398" s="136" t="s">
        <v>385</v>
      </c>
      <c r="L398" s="136" t="s">
        <v>440</v>
      </c>
      <c r="M398" s="141" t="s">
        <v>647</v>
      </c>
      <c r="N398" s="139">
        <v>6</v>
      </c>
      <c r="O398" s="136"/>
      <c r="P398" s="140">
        <v>6.96</v>
      </c>
    </row>
    <row r="399" spans="7:16" x14ac:dyDescent="0.25">
      <c r="G399" s="136" t="s">
        <v>837</v>
      </c>
      <c r="H399" s="136" t="s">
        <v>834</v>
      </c>
      <c r="I399" s="137">
        <v>23110</v>
      </c>
      <c r="J399" s="136" t="s">
        <v>539</v>
      </c>
      <c r="K399" s="136" t="s">
        <v>385</v>
      </c>
      <c r="L399" s="136" t="s">
        <v>440</v>
      </c>
      <c r="M399" s="141" t="s">
        <v>623</v>
      </c>
      <c r="N399" s="139">
        <v>7</v>
      </c>
      <c r="O399" s="136"/>
      <c r="P399" s="140">
        <v>5.89</v>
      </c>
    </row>
    <row r="400" spans="7:16" x14ac:dyDescent="0.25">
      <c r="G400" s="136" t="s">
        <v>838</v>
      </c>
      <c r="H400" s="136" t="s">
        <v>834</v>
      </c>
      <c r="I400" s="137">
        <v>23105</v>
      </c>
      <c r="J400" s="136" t="s">
        <v>542</v>
      </c>
      <c r="K400" s="136" t="s">
        <v>385</v>
      </c>
      <c r="L400" s="136" t="s">
        <v>440</v>
      </c>
      <c r="M400" s="141" t="s">
        <v>781</v>
      </c>
      <c r="N400" s="139">
        <v>5</v>
      </c>
      <c r="O400" s="136"/>
      <c r="P400" s="140">
        <v>6.04</v>
      </c>
    </row>
    <row r="401" spans="7:16" x14ac:dyDescent="0.25">
      <c r="G401" s="136" t="s">
        <v>839</v>
      </c>
      <c r="H401" s="136" t="s">
        <v>840</v>
      </c>
      <c r="I401" s="137">
        <v>23105</v>
      </c>
      <c r="J401" s="136" t="s">
        <v>542</v>
      </c>
      <c r="K401" s="136" t="s">
        <v>385</v>
      </c>
      <c r="L401" s="136" t="s">
        <v>408</v>
      </c>
      <c r="M401" s="144">
        <v>40307</v>
      </c>
      <c r="N401" s="139">
        <v>3</v>
      </c>
      <c r="O401" s="136"/>
      <c r="P401" s="140">
        <v>7.82</v>
      </c>
    </row>
    <row r="402" spans="7:16" x14ac:dyDescent="0.25">
      <c r="G402" s="136" t="s">
        <v>841</v>
      </c>
      <c r="H402" s="136" t="s">
        <v>840</v>
      </c>
      <c r="I402" s="137">
        <v>23110</v>
      </c>
      <c r="J402" s="136" t="s">
        <v>539</v>
      </c>
      <c r="K402" s="136" t="s">
        <v>385</v>
      </c>
      <c r="L402" s="136" t="s">
        <v>408</v>
      </c>
      <c r="M402" s="138">
        <v>6</v>
      </c>
      <c r="N402" s="139">
        <v>6</v>
      </c>
      <c r="O402" s="136"/>
      <c r="P402" s="140">
        <v>3.02</v>
      </c>
    </row>
    <row r="403" spans="7:16" x14ac:dyDescent="0.25">
      <c r="G403" s="136" t="s">
        <v>842</v>
      </c>
      <c r="H403" s="136" t="s">
        <v>843</v>
      </c>
      <c r="I403" s="137">
        <v>23110</v>
      </c>
      <c r="J403" s="136" t="s">
        <v>539</v>
      </c>
      <c r="K403" s="136" t="s">
        <v>385</v>
      </c>
      <c r="L403" s="136" t="s">
        <v>440</v>
      </c>
      <c r="M403" s="138">
        <v>6</v>
      </c>
      <c r="N403" s="139">
        <v>7</v>
      </c>
      <c r="O403" s="136"/>
      <c r="P403" s="140">
        <v>2.93</v>
      </c>
    </row>
    <row r="404" spans="7:16" x14ac:dyDescent="0.25">
      <c r="G404" s="136" t="s">
        <v>844</v>
      </c>
      <c r="H404" s="136" t="s">
        <v>843</v>
      </c>
      <c r="I404" s="137">
        <v>23110</v>
      </c>
      <c r="J404" s="136" t="s">
        <v>539</v>
      </c>
      <c r="K404" s="136" t="s">
        <v>385</v>
      </c>
      <c r="L404" s="136" t="s">
        <v>440</v>
      </c>
      <c r="M404" s="141" t="s">
        <v>522</v>
      </c>
      <c r="N404" s="139">
        <v>2</v>
      </c>
      <c r="O404" s="136"/>
      <c r="P404" s="140">
        <v>3.97</v>
      </c>
    </row>
    <row r="405" spans="7:16" x14ac:dyDescent="0.25">
      <c r="G405" s="136" t="s">
        <v>845</v>
      </c>
      <c r="H405" s="136" t="s">
        <v>843</v>
      </c>
      <c r="I405" s="137">
        <v>23100</v>
      </c>
      <c r="J405" s="136" t="s">
        <v>543</v>
      </c>
      <c r="K405" s="136" t="s">
        <v>385</v>
      </c>
      <c r="L405" s="136" t="s">
        <v>440</v>
      </c>
      <c r="M405" s="138">
        <v>10</v>
      </c>
      <c r="N405" s="139">
        <v>4</v>
      </c>
      <c r="O405" s="136"/>
      <c r="P405" s="140">
        <v>2.1800000000000002</v>
      </c>
    </row>
    <row r="406" spans="7:16" x14ac:dyDescent="0.25">
      <c r="G406" s="136" t="s">
        <v>846</v>
      </c>
      <c r="H406" s="136" t="s">
        <v>847</v>
      </c>
      <c r="I406" s="137">
        <v>22206</v>
      </c>
      <c r="J406" s="136" t="s">
        <v>422</v>
      </c>
      <c r="K406" s="136" t="s">
        <v>385</v>
      </c>
      <c r="L406" s="136" t="s">
        <v>435</v>
      </c>
      <c r="M406" s="141" t="s">
        <v>438</v>
      </c>
      <c r="N406" s="139">
        <v>22</v>
      </c>
      <c r="O406" s="136"/>
      <c r="P406" s="140">
        <v>5.44</v>
      </c>
    </row>
    <row r="407" spans="7:16" x14ac:dyDescent="0.25">
      <c r="G407" s="136" t="s">
        <v>848</v>
      </c>
      <c r="H407" s="136" t="s">
        <v>847</v>
      </c>
      <c r="I407" s="137">
        <v>23110</v>
      </c>
      <c r="J407" s="136" t="s">
        <v>539</v>
      </c>
      <c r="K407" s="136" t="s">
        <v>385</v>
      </c>
      <c r="L407" s="136" t="s">
        <v>435</v>
      </c>
      <c r="M407" s="141" t="s">
        <v>500</v>
      </c>
      <c r="N407" s="139">
        <v>6</v>
      </c>
      <c r="O407" s="136"/>
      <c r="P407" s="140">
        <v>6.01</v>
      </c>
    </row>
    <row r="408" spans="7:16" x14ac:dyDescent="0.25">
      <c r="G408" s="136" t="s">
        <v>849</v>
      </c>
      <c r="H408" s="136" t="s">
        <v>847</v>
      </c>
      <c r="I408" s="137">
        <v>23105</v>
      </c>
      <c r="J408" s="136" t="s">
        <v>542</v>
      </c>
      <c r="K408" s="136" t="s">
        <v>385</v>
      </c>
      <c r="L408" s="136" t="s">
        <v>435</v>
      </c>
      <c r="M408" s="141" t="s">
        <v>437</v>
      </c>
      <c r="N408" s="139">
        <v>5</v>
      </c>
      <c r="O408" s="136"/>
      <c r="P408" s="140">
        <v>4.9000000000000004</v>
      </c>
    </row>
    <row r="409" spans="7:16" x14ac:dyDescent="0.25">
      <c r="G409" s="136"/>
      <c r="H409" s="136" t="s">
        <v>847</v>
      </c>
      <c r="I409" s="137">
        <v>22206</v>
      </c>
      <c r="J409" s="136" t="s">
        <v>422</v>
      </c>
      <c r="K409" s="136" t="s">
        <v>385</v>
      </c>
      <c r="L409" s="136" t="s">
        <v>435</v>
      </c>
      <c r="M409" s="141" t="s">
        <v>850</v>
      </c>
      <c r="N409" s="142" t="s">
        <v>851</v>
      </c>
      <c r="O409" s="136"/>
      <c r="P409" s="140">
        <v>2.57</v>
      </c>
    </row>
    <row r="410" spans="7:16" x14ac:dyDescent="0.25">
      <c r="G410" s="136"/>
      <c r="H410" s="136" t="s">
        <v>847</v>
      </c>
      <c r="I410" s="137">
        <v>23110</v>
      </c>
      <c r="J410" s="136" t="s">
        <v>539</v>
      </c>
      <c r="K410" s="136" t="s">
        <v>385</v>
      </c>
      <c r="L410" s="136" t="s">
        <v>435</v>
      </c>
      <c r="M410" s="141" t="s">
        <v>850</v>
      </c>
      <c r="N410" s="142" t="s">
        <v>851</v>
      </c>
      <c r="O410" s="136"/>
      <c r="P410" s="140">
        <v>5.73</v>
      </c>
    </row>
    <row r="411" spans="7:16" x14ac:dyDescent="0.25">
      <c r="G411" s="136" t="s">
        <v>852</v>
      </c>
      <c r="H411" s="136" t="s">
        <v>853</v>
      </c>
      <c r="I411" s="137">
        <v>22106</v>
      </c>
      <c r="J411" s="136" t="s">
        <v>407</v>
      </c>
      <c r="K411" s="136" t="s">
        <v>385</v>
      </c>
      <c r="L411" s="136" t="s">
        <v>396</v>
      </c>
      <c r="M411" s="141" t="s">
        <v>854</v>
      </c>
      <c r="N411" s="142" t="s">
        <v>410</v>
      </c>
      <c r="O411" s="136"/>
      <c r="P411" s="140">
        <v>6.63</v>
      </c>
    </row>
    <row r="412" spans="7:16" x14ac:dyDescent="0.25">
      <c r="G412" s="136" t="s">
        <v>855</v>
      </c>
      <c r="H412" s="136" t="s">
        <v>853</v>
      </c>
      <c r="I412" s="137">
        <v>22106</v>
      </c>
      <c r="J412" s="136" t="s">
        <v>407</v>
      </c>
      <c r="K412" s="136" t="s">
        <v>385</v>
      </c>
      <c r="L412" s="136" t="s">
        <v>396</v>
      </c>
      <c r="M412" s="141" t="s">
        <v>608</v>
      </c>
      <c r="N412" s="142" t="s">
        <v>411</v>
      </c>
      <c r="O412" s="136"/>
      <c r="P412" s="140">
        <v>6.28</v>
      </c>
    </row>
    <row r="413" spans="7:16" x14ac:dyDescent="0.25">
      <c r="G413" s="136" t="s">
        <v>856</v>
      </c>
      <c r="H413" s="136" t="s">
        <v>853</v>
      </c>
      <c r="I413" s="137">
        <v>23105</v>
      </c>
      <c r="J413" s="136" t="s">
        <v>542</v>
      </c>
      <c r="K413" s="136" t="s">
        <v>385</v>
      </c>
      <c r="L413" s="136" t="s">
        <v>396</v>
      </c>
      <c r="M413" s="141" t="s">
        <v>450</v>
      </c>
      <c r="N413" s="139">
        <v>3</v>
      </c>
      <c r="O413" s="136"/>
      <c r="P413" s="140">
        <v>8.85</v>
      </c>
    </row>
    <row r="414" spans="7:16" x14ac:dyDescent="0.25">
      <c r="G414" s="136" t="s">
        <v>857</v>
      </c>
      <c r="H414" s="136" t="s">
        <v>853</v>
      </c>
      <c r="I414" s="137">
        <v>23100</v>
      </c>
      <c r="J414" s="136" t="s">
        <v>543</v>
      </c>
      <c r="K414" s="136" t="s">
        <v>385</v>
      </c>
      <c r="L414" s="136" t="s">
        <v>396</v>
      </c>
      <c r="M414" s="141" t="s">
        <v>858</v>
      </c>
      <c r="N414" s="139">
        <v>4</v>
      </c>
      <c r="O414" s="136"/>
      <c r="P414" s="140">
        <v>6.83</v>
      </c>
    </row>
    <row r="415" spans="7:16" x14ac:dyDescent="0.25">
      <c r="G415" s="136" t="s">
        <v>859</v>
      </c>
      <c r="H415" s="136" t="s">
        <v>860</v>
      </c>
      <c r="I415" s="137">
        <v>23105</v>
      </c>
      <c r="J415" s="136" t="s">
        <v>542</v>
      </c>
      <c r="K415" s="136" t="s">
        <v>385</v>
      </c>
      <c r="L415" s="136" t="s">
        <v>440</v>
      </c>
      <c r="M415" s="138">
        <v>8</v>
      </c>
      <c r="N415" s="139">
        <v>5</v>
      </c>
      <c r="O415" s="136"/>
      <c r="P415" s="140">
        <v>3.01</v>
      </c>
    </row>
    <row r="416" spans="7:16" x14ac:dyDescent="0.25">
      <c r="G416" s="136" t="s">
        <v>861</v>
      </c>
      <c r="H416" s="136" t="s">
        <v>860</v>
      </c>
      <c r="I416" s="137">
        <v>23110</v>
      </c>
      <c r="J416" s="136" t="s">
        <v>539</v>
      </c>
      <c r="K416" s="136" t="s">
        <v>385</v>
      </c>
      <c r="L416" s="136" t="s">
        <v>440</v>
      </c>
      <c r="M416" s="138">
        <v>9</v>
      </c>
      <c r="N416" s="139">
        <v>6</v>
      </c>
      <c r="O416" s="136"/>
      <c r="P416" s="140">
        <v>3.01</v>
      </c>
    </row>
    <row r="417" spans="7:16" x14ac:dyDescent="0.25">
      <c r="G417" s="136" t="s">
        <v>862</v>
      </c>
      <c r="H417" s="136" t="s">
        <v>863</v>
      </c>
      <c r="I417" s="137">
        <v>22206</v>
      </c>
      <c r="J417" s="136" t="s">
        <v>422</v>
      </c>
      <c r="K417" s="136" t="s">
        <v>385</v>
      </c>
      <c r="L417" s="136" t="s">
        <v>396</v>
      </c>
      <c r="M417" s="143">
        <v>4</v>
      </c>
      <c r="N417" s="139">
        <v>22</v>
      </c>
      <c r="O417" s="136"/>
      <c r="P417" s="140">
        <v>4.5199999999999996</v>
      </c>
    </row>
    <row r="418" spans="7:16" x14ac:dyDescent="0.25">
      <c r="G418" s="136" t="s">
        <v>864</v>
      </c>
      <c r="H418" s="136" t="s">
        <v>863</v>
      </c>
      <c r="I418" s="137">
        <v>23110</v>
      </c>
      <c r="J418" s="136" t="s">
        <v>539</v>
      </c>
      <c r="K418" s="136" t="s">
        <v>385</v>
      </c>
      <c r="L418" s="136" t="s">
        <v>396</v>
      </c>
      <c r="M418" s="141" t="s">
        <v>474</v>
      </c>
      <c r="N418" s="139">
        <v>6</v>
      </c>
      <c r="O418" s="136"/>
      <c r="P418" s="140">
        <v>7.06</v>
      </c>
    </row>
    <row r="419" spans="7:16" x14ac:dyDescent="0.25">
      <c r="G419" s="136" t="s">
        <v>865</v>
      </c>
      <c r="H419" s="136" t="s">
        <v>863</v>
      </c>
      <c r="I419" s="137">
        <v>23105</v>
      </c>
      <c r="J419" s="136" t="s">
        <v>542</v>
      </c>
      <c r="K419" s="136" t="s">
        <v>385</v>
      </c>
      <c r="L419" s="136" t="s">
        <v>396</v>
      </c>
      <c r="M419" s="141" t="s">
        <v>866</v>
      </c>
      <c r="N419" s="139">
        <v>5</v>
      </c>
      <c r="O419" s="136"/>
      <c r="P419" s="140">
        <v>6.52</v>
      </c>
    </row>
    <row r="420" spans="7:16" x14ac:dyDescent="0.25">
      <c r="G420" s="136" t="s">
        <v>867</v>
      </c>
      <c r="H420" s="136" t="s">
        <v>863</v>
      </c>
      <c r="I420" s="137">
        <v>23105</v>
      </c>
      <c r="J420" s="136" t="s">
        <v>542</v>
      </c>
      <c r="K420" s="136" t="s">
        <v>385</v>
      </c>
      <c r="L420" s="136" t="s">
        <v>396</v>
      </c>
      <c r="M420" s="141" t="s">
        <v>485</v>
      </c>
      <c r="N420" s="139">
        <v>3</v>
      </c>
      <c r="O420" s="136"/>
      <c r="P420" s="140">
        <v>6.53</v>
      </c>
    </row>
    <row r="421" spans="7:16" x14ac:dyDescent="0.25">
      <c r="G421" s="136" t="s">
        <v>868</v>
      </c>
      <c r="H421" s="136" t="s">
        <v>863</v>
      </c>
      <c r="I421" s="137">
        <v>23110</v>
      </c>
      <c r="J421" s="136" t="s">
        <v>539</v>
      </c>
      <c r="K421" s="136" t="s">
        <v>385</v>
      </c>
      <c r="L421" s="136" t="s">
        <v>396</v>
      </c>
      <c r="M421" s="143">
        <v>5</v>
      </c>
      <c r="N421" s="139">
        <v>7</v>
      </c>
      <c r="O421" s="136"/>
      <c r="P421" s="140">
        <v>4.5599999999999996</v>
      </c>
    </row>
    <row r="422" spans="7:16" x14ac:dyDescent="0.25">
      <c r="G422" s="136" t="s">
        <v>869</v>
      </c>
      <c r="H422" s="136" t="s">
        <v>870</v>
      </c>
      <c r="I422" s="137">
        <v>23100</v>
      </c>
      <c r="J422" s="136" t="s">
        <v>543</v>
      </c>
      <c r="K422" s="136" t="s">
        <v>385</v>
      </c>
      <c r="L422" s="136" t="s">
        <v>396</v>
      </c>
      <c r="M422" s="141" t="s">
        <v>871</v>
      </c>
      <c r="N422" s="139">
        <v>4</v>
      </c>
      <c r="O422" s="136"/>
      <c r="P422" s="140">
        <v>7.01</v>
      </c>
    </row>
    <row r="423" spans="7:16" x14ac:dyDescent="0.25">
      <c r="G423" s="136" t="s">
        <v>872</v>
      </c>
      <c r="H423" s="136" t="s">
        <v>870</v>
      </c>
      <c r="I423" s="137">
        <v>23110</v>
      </c>
      <c r="J423" s="136" t="s">
        <v>539</v>
      </c>
      <c r="K423" s="136" t="s">
        <v>385</v>
      </c>
      <c r="L423" s="136" t="s">
        <v>396</v>
      </c>
      <c r="M423" s="141" t="s">
        <v>873</v>
      </c>
      <c r="N423" s="139">
        <v>2</v>
      </c>
      <c r="O423" s="136"/>
      <c r="P423" s="140">
        <v>7.08</v>
      </c>
    </row>
    <row r="424" spans="7:16" x14ac:dyDescent="0.25">
      <c r="G424" s="136" t="s">
        <v>874</v>
      </c>
      <c r="H424" s="136" t="s">
        <v>870</v>
      </c>
      <c r="I424" s="137">
        <v>23110</v>
      </c>
      <c r="J424" s="136" t="s">
        <v>539</v>
      </c>
      <c r="K424" s="136" t="s">
        <v>385</v>
      </c>
      <c r="L424" s="136" t="s">
        <v>396</v>
      </c>
      <c r="M424" s="143">
        <v>2</v>
      </c>
      <c r="N424" s="139">
        <v>7</v>
      </c>
      <c r="O424" s="136"/>
      <c r="P424" s="140">
        <v>2.4</v>
      </c>
    </row>
    <row r="425" spans="7:16" x14ac:dyDescent="0.25">
      <c r="G425" s="136" t="s">
        <v>875</v>
      </c>
      <c r="H425" s="136" t="s">
        <v>876</v>
      </c>
      <c r="I425" s="137">
        <v>23110</v>
      </c>
      <c r="J425" s="136" t="s">
        <v>539</v>
      </c>
      <c r="K425" s="136" t="s">
        <v>385</v>
      </c>
      <c r="L425" s="136" t="s">
        <v>440</v>
      </c>
      <c r="M425" s="138">
        <v>8</v>
      </c>
      <c r="N425" s="139">
        <v>6</v>
      </c>
      <c r="O425" s="136"/>
      <c r="P425" s="140">
        <v>3.31</v>
      </c>
    </row>
    <row r="426" spans="7:16" x14ac:dyDescent="0.25">
      <c r="G426" s="136" t="s">
        <v>877</v>
      </c>
      <c r="H426" s="136" t="s">
        <v>876</v>
      </c>
      <c r="I426" s="137">
        <v>23110</v>
      </c>
      <c r="J426" s="136" t="s">
        <v>539</v>
      </c>
      <c r="K426" s="136" t="s">
        <v>385</v>
      </c>
      <c r="L426" s="136" t="s">
        <v>440</v>
      </c>
      <c r="M426" s="138">
        <v>10</v>
      </c>
      <c r="N426" s="139">
        <v>7</v>
      </c>
      <c r="O426" s="136"/>
      <c r="P426" s="140">
        <v>2.34</v>
      </c>
    </row>
    <row r="427" spans="7:16" x14ac:dyDescent="0.25">
      <c r="G427" s="136" t="s">
        <v>878</v>
      </c>
      <c r="H427" s="136" t="s">
        <v>879</v>
      </c>
      <c r="I427" s="137">
        <v>23105</v>
      </c>
      <c r="J427" s="136" t="s">
        <v>542</v>
      </c>
      <c r="K427" s="136" t="s">
        <v>385</v>
      </c>
      <c r="L427" s="136" t="s">
        <v>408</v>
      </c>
      <c r="M427" s="141" t="s">
        <v>880</v>
      </c>
      <c r="N427" s="139">
        <v>5</v>
      </c>
      <c r="O427" s="136"/>
      <c r="P427" s="140">
        <v>9.94</v>
      </c>
    </row>
    <row r="428" spans="7:16" x14ac:dyDescent="0.25">
      <c r="G428" s="136" t="s">
        <v>881</v>
      </c>
      <c r="H428" s="136" t="s">
        <v>879</v>
      </c>
      <c r="I428" s="137">
        <v>23110</v>
      </c>
      <c r="J428" s="136" t="s">
        <v>539</v>
      </c>
      <c r="K428" s="136" t="s">
        <v>385</v>
      </c>
      <c r="L428" s="136" t="s">
        <v>408</v>
      </c>
      <c r="M428" s="141" t="s">
        <v>882</v>
      </c>
      <c r="N428" s="139">
        <v>2</v>
      </c>
      <c r="O428" s="136"/>
      <c r="P428" s="140">
        <v>5.0599999999999996</v>
      </c>
    </row>
    <row r="429" spans="7:16" x14ac:dyDescent="0.25">
      <c r="G429" s="136" t="s">
        <v>883</v>
      </c>
      <c r="H429" s="136" t="s">
        <v>879</v>
      </c>
      <c r="I429" s="137">
        <v>23110</v>
      </c>
      <c r="J429" s="136" t="s">
        <v>539</v>
      </c>
      <c r="K429" s="136" t="s">
        <v>385</v>
      </c>
      <c r="L429" s="136" t="s">
        <v>408</v>
      </c>
      <c r="M429" s="141" t="s">
        <v>512</v>
      </c>
      <c r="N429" s="139">
        <v>7</v>
      </c>
      <c r="O429" s="136"/>
      <c r="P429" s="140">
        <v>9.8800000000000008</v>
      </c>
    </row>
    <row r="430" spans="7:16" x14ac:dyDescent="0.25">
      <c r="G430" s="136" t="s">
        <v>884</v>
      </c>
      <c r="H430" s="136" t="s">
        <v>885</v>
      </c>
      <c r="I430" s="137">
        <v>22206</v>
      </c>
      <c r="J430" s="136" t="s">
        <v>422</v>
      </c>
      <c r="K430" s="136" t="s">
        <v>385</v>
      </c>
      <c r="L430" s="136" t="s">
        <v>396</v>
      </c>
      <c r="M430" s="141" t="s">
        <v>886</v>
      </c>
      <c r="N430" s="139">
        <v>22</v>
      </c>
      <c r="O430" s="136"/>
      <c r="P430" s="140">
        <v>5.0199999999999996</v>
      </c>
    </row>
    <row r="431" spans="7:16" x14ac:dyDescent="0.25">
      <c r="G431" s="136" t="s">
        <v>887</v>
      </c>
      <c r="H431" s="136" t="s">
        <v>885</v>
      </c>
      <c r="I431" s="137">
        <v>23105</v>
      </c>
      <c r="J431" s="136" t="s">
        <v>542</v>
      </c>
      <c r="K431" s="136" t="s">
        <v>385</v>
      </c>
      <c r="L431" s="136" t="s">
        <v>396</v>
      </c>
      <c r="M431" s="141" t="s">
        <v>470</v>
      </c>
      <c r="N431" s="139">
        <v>3</v>
      </c>
      <c r="O431" s="136"/>
      <c r="P431" s="140">
        <v>9.0500000000000007</v>
      </c>
    </row>
    <row r="432" spans="7:16" x14ac:dyDescent="0.25">
      <c r="G432" s="136" t="s">
        <v>888</v>
      </c>
      <c r="H432" s="136" t="s">
        <v>885</v>
      </c>
      <c r="I432" s="137">
        <v>23110</v>
      </c>
      <c r="J432" s="136" t="s">
        <v>539</v>
      </c>
      <c r="K432" s="136" t="s">
        <v>385</v>
      </c>
      <c r="L432" s="136" t="s">
        <v>396</v>
      </c>
      <c r="M432" s="141" t="s">
        <v>489</v>
      </c>
      <c r="N432" s="139">
        <v>6</v>
      </c>
      <c r="O432" s="136"/>
      <c r="P432" s="140">
        <v>9.0399999999999991</v>
      </c>
    </row>
    <row r="433" spans="7:16" x14ac:dyDescent="0.25">
      <c r="G433" s="136" t="s">
        <v>889</v>
      </c>
      <c r="H433" s="136" t="s">
        <v>885</v>
      </c>
      <c r="I433" s="137">
        <v>23100</v>
      </c>
      <c r="J433" s="136" t="s">
        <v>543</v>
      </c>
      <c r="K433" s="136" t="s">
        <v>385</v>
      </c>
      <c r="L433" s="136" t="s">
        <v>396</v>
      </c>
      <c r="M433" s="141" t="s">
        <v>890</v>
      </c>
      <c r="N433" s="139">
        <v>4</v>
      </c>
      <c r="O433" s="136"/>
      <c r="P433" s="140">
        <v>5.92</v>
      </c>
    </row>
    <row r="434" spans="7:16" x14ac:dyDescent="0.25">
      <c r="G434" s="136" t="s">
        <v>891</v>
      </c>
      <c r="H434" s="136" t="s">
        <v>892</v>
      </c>
      <c r="I434" s="137">
        <v>23105</v>
      </c>
      <c r="J434" s="136" t="s">
        <v>542</v>
      </c>
      <c r="K434" s="136" t="s">
        <v>385</v>
      </c>
      <c r="L434" s="136" t="s">
        <v>435</v>
      </c>
      <c r="M434" s="141" t="s">
        <v>414</v>
      </c>
      <c r="N434" s="139">
        <v>5</v>
      </c>
      <c r="O434" s="136"/>
      <c r="P434" s="140">
        <v>6.42</v>
      </c>
    </row>
    <row r="435" spans="7:16" x14ac:dyDescent="0.25">
      <c r="G435" s="136" t="s">
        <v>893</v>
      </c>
      <c r="H435" s="136" t="s">
        <v>892</v>
      </c>
      <c r="I435" s="137">
        <v>22206</v>
      </c>
      <c r="J435" s="136" t="s">
        <v>422</v>
      </c>
      <c r="K435" s="136" t="s">
        <v>385</v>
      </c>
      <c r="L435" s="136" t="s">
        <v>435</v>
      </c>
      <c r="M435" s="138">
        <v>4</v>
      </c>
      <c r="N435" s="139">
        <v>22</v>
      </c>
      <c r="O435" s="136"/>
      <c r="P435" s="140">
        <v>2.14</v>
      </c>
    </row>
    <row r="436" spans="7:16" x14ac:dyDescent="0.25">
      <c r="G436" s="136" t="s">
        <v>894</v>
      </c>
      <c r="H436" s="136" t="s">
        <v>892</v>
      </c>
      <c r="I436" s="137">
        <v>23100</v>
      </c>
      <c r="J436" s="136" t="s">
        <v>543</v>
      </c>
      <c r="K436" s="136" t="s">
        <v>385</v>
      </c>
      <c r="L436" s="136" t="s">
        <v>435</v>
      </c>
      <c r="M436" s="141" t="s">
        <v>895</v>
      </c>
      <c r="N436" s="139">
        <v>4</v>
      </c>
      <c r="O436" s="136"/>
      <c r="P436" s="140">
        <v>5.9</v>
      </c>
    </row>
    <row r="437" spans="7:16" x14ac:dyDescent="0.25">
      <c r="G437" s="136" t="s">
        <v>896</v>
      </c>
      <c r="H437" s="136" t="s">
        <v>892</v>
      </c>
      <c r="I437" s="137">
        <v>23110</v>
      </c>
      <c r="J437" s="136" t="s">
        <v>539</v>
      </c>
      <c r="K437" s="136" t="s">
        <v>385</v>
      </c>
      <c r="L437" s="136" t="s">
        <v>435</v>
      </c>
      <c r="M437" s="141" t="s">
        <v>897</v>
      </c>
      <c r="N437" s="139">
        <v>7</v>
      </c>
      <c r="O437" s="136"/>
      <c r="P437" s="140">
        <v>6.42</v>
      </c>
    </row>
    <row r="438" spans="7:16" x14ac:dyDescent="0.25">
      <c r="G438" s="136" t="s">
        <v>898</v>
      </c>
      <c r="H438" s="136" t="s">
        <v>892</v>
      </c>
      <c r="I438" s="137">
        <v>23110</v>
      </c>
      <c r="J438" s="136" t="s">
        <v>539</v>
      </c>
      <c r="K438" s="136" t="s">
        <v>385</v>
      </c>
      <c r="L438" s="136" t="s">
        <v>435</v>
      </c>
      <c r="M438" s="141" t="s">
        <v>613</v>
      </c>
      <c r="N438" s="139">
        <v>2</v>
      </c>
      <c r="O438" s="136"/>
      <c r="P438" s="140">
        <v>4.51</v>
      </c>
    </row>
    <row r="439" spans="7:16" x14ac:dyDescent="0.25">
      <c r="G439" s="136" t="s">
        <v>899</v>
      </c>
      <c r="H439" s="136" t="s">
        <v>900</v>
      </c>
      <c r="I439" s="137">
        <v>22206</v>
      </c>
      <c r="J439" s="136" t="s">
        <v>422</v>
      </c>
      <c r="K439" s="136" t="s">
        <v>385</v>
      </c>
      <c r="L439" s="136" t="s">
        <v>440</v>
      </c>
      <c r="M439" s="138">
        <v>5</v>
      </c>
      <c r="N439" s="139">
        <v>22</v>
      </c>
      <c r="O439" s="136"/>
      <c r="P439" s="140">
        <v>1.98</v>
      </c>
    </row>
    <row r="440" spans="7:16" x14ac:dyDescent="0.25">
      <c r="G440" s="136" t="s">
        <v>901</v>
      </c>
      <c r="H440" s="136" t="s">
        <v>900</v>
      </c>
      <c r="I440" s="137">
        <v>23105</v>
      </c>
      <c r="J440" s="136" t="s">
        <v>542</v>
      </c>
      <c r="K440" s="136" t="s">
        <v>385</v>
      </c>
      <c r="L440" s="136" t="s">
        <v>440</v>
      </c>
      <c r="M440" s="141" t="s">
        <v>520</v>
      </c>
      <c r="N440" s="139">
        <v>3</v>
      </c>
      <c r="O440" s="136"/>
      <c r="P440" s="140">
        <v>3.95</v>
      </c>
    </row>
    <row r="441" spans="7:16" x14ac:dyDescent="0.25">
      <c r="G441" s="136" t="s">
        <v>902</v>
      </c>
      <c r="H441" s="136" t="s">
        <v>900</v>
      </c>
      <c r="I441" s="137">
        <v>23110</v>
      </c>
      <c r="J441" s="136" t="s">
        <v>539</v>
      </c>
      <c r="K441" s="136" t="s">
        <v>385</v>
      </c>
      <c r="L441" s="136" t="s">
        <v>440</v>
      </c>
      <c r="M441" s="141" t="s">
        <v>522</v>
      </c>
      <c r="N441" s="139">
        <v>6</v>
      </c>
      <c r="O441" s="136"/>
      <c r="P441" s="140">
        <v>3.89</v>
      </c>
    </row>
    <row r="442" spans="7:16" x14ac:dyDescent="0.25">
      <c r="G442" s="136" t="s">
        <v>903</v>
      </c>
      <c r="H442" s="136" t="s">
        <v>904</v>
      </c>
      <c r="I442" s="137">
        <v>23105</v>
      </c>
      <c r="J442" s="136" t="s">
        <v>542</v>
      </c>
      <c r="K442" s="136" t="s">
        <v>385</v>
      </c>
      <c r="L442" s="136" t="s">
        <v>386</v>
      </c>
      <c r="M442" s="141" t="s">
        <v>459</v>
      </c>
      <c r="N442" s="139">
        <v>3</v>
      </c>
      <c r="O442" s="136"/>
      <c r="P442" s="140">
        <v>8.9600000000000009</v>
      </c>
    </row>
    <row r="443" spans="7:16" x14ac:dyDescent="0.25">
      <c r="G443" s="136" t="s">
        <v>905</v>
      </c>
      <c r="H443" s="136" t="s">
        <v>904</v>
      </c>
      <c r="I443" s="137">
        <v>23110</v>
      </c>
      <c r="J443" s="136" t="s">
        <v>539</v>
      </c>
      <c r="K443" s="136" t="s">
        <v>385</v>
      </c>
      <c r="L443" s="136" t="s">
        <v>386</v>
      </c>
      <c r="M443" s="141" t="s">
        <v>425</v>
      </c>
      <c r="N443" s="139">
        <v>6</v>
      </c>
      <c r="O443" s="136"/>
      <c r="P443" s="140">
        <v>9.01</v>
      </c>
    </row>
    <row r="444" spans="7:16" x14ac:dyDescent="0.25">
      <c r="G444" s="136" t="s">
        <v>906</v>
      </c>
      <c r="H444" s="136" t="s">
        <v>904</v>
      </c>
      <c r="I444" s="137">
        <v>23110</v>
      </c>
      <c r="J444" s="136" t="s">
        <v>539</v>
      </c>
      <c r="K444" s="136" t="s">
        <v>385</v>
      </c>
      <c r="L444" s="136" t="s">
        <v>386</v>
      </c>
      <c r="M444" s="141" t="s">
        <v>532</v>
      </c>
      <c r="N444" s="139">
        <v>7</v>
      </c>
      <c r="O444" s="136"/>
      <c r="P444" s="140">
        <v>5.97</v>
      </c>
    </row>
    <row r="445" spans="7:16" x14ac:dyDescent="0.25">
      <c r="G445" s="136" t="s">
        <v>907</v>
      </c>
      <c r="H445" s="136" t="s">
        <v>904</v>
      </c>
      <c r="I445" s="137">
        <v>23105</v>
      </c>
      <c r="J445" s="136" t="s">
        <v>542</v>
      </c>
      <c r="K445" s="136" t="s">
        <v>385</v>
      </c>
      <c r="L445" s="136" t="s">
        <v>386</v>
      </c>
      <c r="M445" s="141" t="s">
        <v>565</v>
      </c>
      <c r="N445" s="139">
        <v>5</v>
      </c>
      <c r="O445" s="136"/>
      <c r="P445" s="140">
        <v>5</v>
      </c>
    </row>
    <row r="446" spans="7:16" x14ac:dyDescent="0.25">
      <c r="G446" s="136" t="s">
        <v>908</v>
      </c>
      <c r="H446" s="136" t="s">
        <v>909</v>
      </c>
      <c r="I446" s="137">
        <v>22206</v>
      </c>
      <c r="J446" s="136" t="s">
        <v>422</v>
      </c>
      <c r="K446" s="136" t="s">
        <v>385</v>
      </c>
      <c r="L446" s="136" t="s">
        <v>442</v>
      </c>
      <c r="M446" s="138">
        <v>8</v>
      </c>
      <c r="N446" s="139">
        <v>22</v>
      </c>
      <c r="O446" s="136"/>
      <c r="P446" s="140">
        <v>3.01</v>
      </c>
    </row>
    <row r="447" spans="7:16" x14ac:dyDescent="0.25">
      <c r="G447" s="136" t="s">
        <v>910</v>
      </c>
      <c r="H447" s="136" t="s">
        <v>911</v>
      </c>
      <c r="I447" s="137">
        <v>22206</v>
      </c>
      <c r="J447" s="136" t="s">
        <v>422</v>
      </c>
      <c r="K447" s="136" t="s">
        <v>385</v>
      </c>
      <c r="L447" s="136" t="s">
        <v>435</v>
      </c>
      <c r="M447" s="141" t="s">
        <v>425</v>
      </c>
      <c r="N447" s="139">
        <v>22</v>
      </c>
      <c r="O447" s="136"/>
      <c r="P447" s="140">
        <v>4.96</v>
      </c>
    </row>
    <row r="448" spans="7:16" x14ac:dyDescent="0.25">
      <c r="G448" s="136" t="s">
        <v>912</v>
      </c>
      <c r="H448" s="136" t="s">
        <v>911</v>
      </c>
      <c r="I448" s="137">
        <v>23105</v>
      </c>
      <c r="J448" s="136" t="s">
        <v>542</v>
      </c>
      <c r="K448" s="136" t="s">
        <v>385</v>
      </c>
      <c r="L448" s="136" t="s">
        <v>435</v>
      </c>
      <c r="M448" s="141" t="s">
        <v>437</v>
      </c>
      <c r="N448" s="139">
        <v>4</v>
      </c>
      <c r="O448" s="136"/>
      <c r="P448" s="140">
        <v>6.98</v>
      </c>
    </row>
    <row r="449" spans="7:16" x14ac:dyDescent="0.25">
      <c r="G449" s="136" t="s">
        <v>913</v>
      </c>
      <c r="H449" s="136" t="s">
        <v>911</v>
      </c>
      <c r="I449" s="137">
        <v>23110</v>
      </c>
      <c r="J449" s="136" t="s">
        <v>539</v>
      </c>
      <c r="K449" s="136" t="s">
        <v>385</v>
      </c>
      <c r="L449" s="136" t="s">
        <v>435</v>
      </c>
      <c r="M449" s="141" t="s">
        <v>453</v>
      </c>
      <c r="N449" s="139">
        <v>6</v>
      </c>
      <c r="O449" s="136"/>
      <c r="P449" s="140">
        <v>6.98</v>
      </c>
    </row>
    <row r="450" spans="7:16" x14ac:dyDescent="0.25">
      <c r="G450" s="136" t="s">
        <v>914</v>
      </c>
      <c r="H450" s="136" t="s">
        <v>911</v>
      </c>
      <c r="I450" s="137">
        <v>23105</v>
      </c>
      <c r="J450" s="136" t="s">
        <v>542</v>
      </c>
      <c r="K450" s="136" t="s">
        <v>385</v>
      </c>
      <c r="L450" s="136" t="s">
        <v>435</v>
      </c>
      <c r="M450" s="141" t="s">
        <v>424</v>
      </c>
      <c r="N450" s="139">
        <v>3</v>
      </c>
      <c r="O450" s="136"/>
      <c r="P450" s="140">
        <v>5.99</v>
      </c>
    </row>
    <row r="451" spans="7:16" x14ac:dyDescent="0.25">
      <c r="G451" s="136" t="s">
        <v>915</v>
      </c>
      <c r="H451" s="136" t="s">
        <v>916</v>
      </c>
      <c r="I451" s="137">
        <v>23110</v>
      </c>
      <c r="J451" s="136" t="s">
        <v>539</v>
      </c>
      <c r="K451" s="136" t="s">
        <v>385</v>
      </c>
      <c r="L451" s="136" t="s">
        <v>440</v>
      </c>
      <c r="M451" s="141" t="s">
        <v>917</v>
      </c>
      <c r="N451" s="139">
        <v>2</v>
      </c>
      <c r="O451" s="136"/>
      <c r="P451" s="140">
        <v>6.68</v>
      </c>
    </row>
    <row r="452" spans="7:16" x14ac:dyDescent="0.25">
      <c r="G452" s="136" t="s">
        <v>918</v>
      </c>
      <c r="H452" s="136" t="s">
        <v>916</v>
      </c>
      <c r="I452" s="137">
        <v>23105</v>
      </c>
      <c r="J452" s="136" t="s">
        <v>542</v>
      </c>
      <c r="K452" s="136" t="s">
        <v>385</v>
      </c>
      <c r="L452" s="136" t="s">
        <v>440</v>
      </c>
      <c r="M452" s="141" t="s">
        <v>720</v>
      </c>
      <c r="N452" s="139">
        <v>3</v>
      </c>
      <c r="O452" s="136"/>
      <c r="P452" s="140">
        <v>6.05</v>
      </c>
    </row>
    <row r="453" spans="7:16" x14ac:dyDescent="0.25">
      <c r="G453" s="136" t="s">
        <v>919</v>
      </c>
      <c r="H453" s="136" t="s">
        <v>916</v>
      </c>
      <c r="I453" s="137">
        <v>23110</v>
      </c>
      <c r="J453" s="136" t="s">
        <v>539</v>
      </c>
      <c r="K453" s="136" t="s">
        <v>385</v>
      </c>
      <c r="L453" s="136" t="s">
        <v>440</v>
      </c>
      <c r="M453" s="141" t="s">
        <v>623</v>
      </c>
      <c r="N453" s="139">
        <v>6</v>
      </c>
      <c r="O453" s="136"/>
      <c r="P453" s="140">
        <v>6.1</v>
      </c>
    </row>
    <row r="454" spans="7:16" x14ac:dyDescent="0.25">
      <c r="G454" s="136" t="s">
        <v>920</v>
      </c>
      <c r="H454" s="136" t="s">
        <v>916</v>
      </c>
      <c r="I454" s="137">
        <v>23105</v>
      </c>
      <c r="J454" s="136" t="s">
        <v>542</v>
      </c>
      <c r="K454" s="136" t="s">
        <v>385</v>
      </c>
      <c r="L454" s="136" t="s">
        <v>440</v>
      </c>
      <c r="M454" s="141" t="s">
        <v>647</v>
      </c>
      <c r="N454" s="139">
        <v>4</v>
      </c>
      <c r="O454" s="136"/>
      <c r="P454" s="140">
        <v>6.43</v>
      </c>
    </row>
    <row r="455" spans="7:16" x14ac:dyDescent="0.25">
      <c r="G455" s="136" t="s">
        <v>921</v>
      </c>
      <c r="H455" s="136" t="s">
        <v>922</v>
      </c>
      <c r="I455" s="137">
        <v>23110</v>
      </c>
      <c r="J455" s="136" t="s">
        <v>539</v>
      </c>
      <c r="K455" s="136" t="s">
        <v>385</v>
      </c>
      <c r="L455" s="136" t="s">
        <v>408</v>
      </c>
      <c r="M455" s="144">
        <v>40276</v>
      </c>
      <c r="N455" s="139">
        <v>7</v>
      </c>
      <c r="O455" s="136"/>
      <c r="P455" s="140">
        <v>8.8800000000000008</v>
      </c>
    </row>
    <row r="456" spans="7:16" x14ac:dyDescent="0.25">
      <c r="G456" s="136" t="s">
        <v>923</v>
      </c>
      <c r="H456" s="136" t="s">
        <v>922</v>
      </c>
      <c r="I456" s="137">
        <v>22106</v>
      </c>
      <c r="J456" s="136" t="s">
        <v>407</v>
      </c>
      <c r="K456" s="136" t="s">
        <v>385</v>
      </c>
      <c r="L456" s="136" t="s">
        <v>408</v>
      </c>
      <c r="M456" s="141" t="s">
        <v>924</v>
      </c>
      <c r="N456" s="142" t="s">
        <v>410</v>
      </c>
      <c r="O456" s="136"/>
      <c r="P456" s="140">
        <v>4.16</v>
      </c>
    </row>
    <row r="457" spans="7:16" x14ac:dyDescent="0.25">
      <c r="G457" s="136" t="s">
        <v>925</v>
      </c>
      <c r="H457" s="136" t="s">
        <v>922</v>
      </c>
      <c r="I457" s="137">
        <v>22106</v>
      </c>
      <c r="J457" s="136" t="s">
        <v>407</v>
      </c>
      <c r="K457" s="136" t="s">
        <v>385</v>
      </c>
      <c r="L457" s="136" t="s">
        <v>408</v>
      </c>
      <c r="M457" s="138">
        <v>9</v>
      </c>
      <c r="N457" s="142" t="s">
        <v>411</v>
      </c>
      <c r="O457" s="136"/>
      <c r="P457" s="140">
        <v>3.26</v>
      </c>
    </row>
    <row r="458" spans="7:16" x14ac:dyDescent="0.25">
      <c r="G458" s="136" t="s">
        <v>926</v>
      </c>
      <c r="H458" s="136" t="s">
        <v>922</v>
      </c>
      <c r="I458" s="137">
        <v>23105</v>
      </c>
      <c r="J458" s="136" t="s">
        <v>542</v>
      </c>
      <c r="K458" s="136" t="s">
        <v>385</v>
      </c>
      <c r="L458" s="136" t="s">
        <v>408</v>
      </c>
      <c r="M458" s="141" t="s">
        <v>927</v>
      </c>
      <c r="N458" s="139">
        <v>5</v>
      </c>
      <c r="O458" s="136"/>
      <c r="P458" s="140">
        <v>8.83</v>
      </c>
    </row>
    <row r="459" spans="7:16" x14ac:dyDescent="0.25">
      <c r="G459" s="136" t="s">
        <v>928</v>
      </c>
      <c r="H459" s="136" t="s">
        <v>929</v>
      </c>
      <c r="I459" s="137">
        <v>23110</v>
      </c>
      <c r="J459" s="136" t="s">
        <v>539</v>
      </c>
      <c r="K459" s="136" t="s">
        <v>385</v>
      </c>
      <c r="L459" s="136" t="s">
        <v>386</v>
      </c>
      <c r="M459" s="138">
        <v>6</v>
      </c>
      <c r="N459" s="139">
        <v>7</v>
      </c>
      <c r="O459" s="136"/>
      <c r="P459" s="140">
        <v>4.6100000000000003</v>
      </c>
    </row>
    <row r="460" spans="7:16" x14ac:dyDescent="0.25">
      <c r="G460" s="136" t="s">
        <v>930</v>
      </c>
      <c r="H460" s="136" t="s">
        <v>931</v>
      </c>
      <c r="I460" s="137">
        <v>23110</v>
      </c>
      <c r="J460" s="136" t="s">
        <v>539</v>
      </c>
      <c r="K460" s="136" t="s">
        <v>385</v>
      </c>
      <c r="L460" s="136" t="s">
        <v>386</v>
      </c>
      <c r="M460" s="138">
        <v>7</v>
      </c>
      <c r="N460" s="139">
        <v>2</v>
      </c>
      <c r="O460" s="136"/>
      <c r="P460" s="140">
        <v>4.51</v>
      </c>
    </row>
    <row r="461" spans="7:16" x14ac:dyDescent="0.25">
      <c r="G461" s="136" t="s">
        <v>932</v>
      </c>
      <c r="H461" s="136" t="s">
        <v>931</v>
      </c>
      <c r="I461" s="137">
        <v>23105</v>
      </c>
      <c r="J461" s="136" t="s">
        <v>542</v>
      </c>
      <c r="K461" s="136" t="s">
        <v>385</v>
      </c>
      <c r="L461" s="136" t="s">
        <v>386</v>
      </c>
      <c r="M461" s="138">
        <v>6</v>
      </c>
      <c r="N461" s="139">
        <v>3</v>
      </c>
      <c r="O461" s="136"/>
      <c r="P461" s="140">
        <v>4.46</v>
      </c>
    </row>
    <row r="462" spans="7:16" x14ac:dyDescent="0.25">
      <c r="G462" s="136" t="s">
        <v>933</v>
      </c>
      <c r="H462" s="136" t="s">
        <v>931</v>
      </c>
      <c r="I462" s="137">
        <v>23110</v>
      </c>
      <c r="J462" s="136" t="s">
        <v>539</v>
      </c>
      <c r="K462" s="136" t="s">
        <v>385</v>
      </c>
      <c r="L462" s="136" t="s">
        <v>386</v>
      </c>
      <c r="M462" s="138">
        <v>5</v>
      </c>
      <c r="N462" s="139">
        <v>6</v>
      </c>
      <c r="O462" s="136"/>
      <c r="P462" s="140">
        <v>4.5599999999999996</v>
      </c>
    </row>
    <row r="463" spans="7:16" x14ac:dyDescent="0.25">
      <c r="G463" s="136" t="s">
        <v>934</v>
      </c>
      <c r="H463" s="136" t="s">
        <v>931</v>
      </c>
      <c r="I463" s="137">
        <v>23110</v>
      </c>
      <c r="J463" s="136" t="s">
        <v>539</v>
      </c>
      <c r="K463" s="136" t="s">
        <v>385</v>
      </c>
      <c r="L463" s="136" t="s">
        <v>386</v>
      </c>
      <c r="M463" s="138">
        <v>4</v>
      </c>
      <c r="N463" s="139">
        <v>7</v>
      </c>
      <c r="O463" s="136"/>
      <c r="P463" s="140">
        <v>4.07</v>
      </c>
    </row>
    <row r="464" spans="7:16" x14ac:dyDescent="0.25">
      <c r="G464" s="136" t="s">
        <v>935</v>
      </c>
      <c r="H464" s="136" t="s">
        <v>931</v>
      </c>
      <c r="I464" s="137">
        <v>23105</v>
      </c>
      <c r="J464" s="136" t="s">
        <v>542</v>
      </c>
      <c r="K464" s="136" t="s">
        <v>385</v>
      </c>
      <c r="L464" s="136" t="s">
        <v>386</v>
      </c>
      <c r="M464" s="141" t="s">
        <v>637</v>
      </c>
      <c r="N464" s="139">
        <v>4</v>
      </c>
      <c r="O464" s="136"/>
      <c r="P464" s="140">
        <v>5.03</v>
      </c>
    </row>
    <row r="465" spans="7:16" x14ac:dyDescent="0.25">
      <c r="G465" s="136" t="s">
        <v>936</v>
      </c>
      <c r="H465" s="136" t="s">
        <v>931</v>
      </c>
      <c r="I465" s="137">
        <v>23105</v>
      </c>
      <c r="J465" s="136" t="s">
        <v>542</v>
      </c>
      <c r="K465" s="136" t="s">
        <v>385</v>
      </c>
      <c r="L465" s="136" t="s">
        <v>386</v>
      </c>
      <c r="M465" s="138">
        <v>8</v>
      </c>
      <c r="N465" s="139">
        <v>5</v>
      </c>
      <c r="O465" s="136"/>
      <c r="P465" s="140">
        <v>4.47</v>
      </c>
    </row>
    <row r="466" spans="7:16" x14ac:dyDescent="0.25">
      <c r="G466" s="136" t="s">
        <v>937</v>
      </c>
      <c r="H466" s="136" t="s">
        <v>931</v>
      </c>
      <c r="I466" s="137">
        <v>22206</v>
      </c>
      <c r="J466" s="136" t="s">
        <v>422</v>
      </c>
      <c r="K466" s="136" t="s">
        <v>385</v>
      </c>
      <c r="L466" s="136" t="s">
        <v>386</v>
      </c>
      <c r="M466" s="138">
        <v>1</v>
      </c>
      <c r="N466" s="139">
        <v>22</v>
      </c>
      <c r="O466" s="136"/>
      <c r="P466" s="140">
        <v>2.4900000000000002</v>
      </c>
    </row>
    <row r="467" spans="7:16" x14ac:dyDescent="0.25">
      <c r="G467" s="136" t="s">
        <v>938</v>
      </c>
      <c r="H467" s="136" t="s">
        <v>939</v>
      </c>
      <c r="I467" s="137">
        <v>22206</v>
      </c>
      <c r="J467" s="136" t="s">
        <v>422</v>
      </c>
      <c r="K467" s="136" t="s">
        <v>385</v>
      </c>
      <c r="L467" s="136" t="s">
        <v>940</v>
      </c>
      <c r="M467" s="141" t="s">
        <v>479</v>
      </c>
      <c r="N467" s="139">
        <v>22</v>
      </c>
      <c r="O467" s="136"/>
      <c r="P467" s="140">
        <v>5.08</v>
      </c>
    </row>
    <row r="468" spans="7:16" x14ac:dyDescent="0.25">
      <c r="G468" s="136" t="s">
        <v>941</v>
      </c>
      <c r="H468" s="136" t="s">
        <v>939</v>
      </c>
      <c r="I468" s="137">
        <v>22106</v>
      </c>
      <c r="J468" s="136" t="s">
        <v>407</v>
      </c>
      <c r="K468" s="136" t="s">
        <v>385</v>
      </c>
      <c r="L468" s="136" t="s">
        <v>940</v>
      </c>
      <c r="M468" s="138">
        <v>3</v>
      </c>
      <c r="N468" s="142" t="s">
        <v>411</v>
      </c>
      <c r="O468" s="136"/>
      <c r="P468" s="140">
        <v>3.16</v>
      </c>
    </row>
    <row r="469" spans="7:16" x14ac:dyDescent="0.25">
      <c r="G469" s="136" t="s">
        <v>942</v>
      </c>
      <c r="H469" s="136" t="s">
        <v>939</v>
      </c>
      <c r="I469" s="137">
        <v>23105</v>
      </c>
      <c r="J469" s="136" t="s">
        <v>542</v>
      </c>
      <c r="K469" s="136" t="s">
        <v>385</v>
      </c>
      <c r="L469" s="136" t="s">
        <v>940</v>
      </c>
      <c r="M469" s="141" t="s">
        <v>943</v>
      </c>
      <c r="N469" s="139">
        <v>3</v>
      </c>
      <c r="O469" s="136"/>
      <c r="P469" s="140">
        <v>9.0299999999999994</v>
      </c>
    </row>
    <row r="470" spans="7:16" x14ac:dyDescent="0.25">
      <c r="G470" s="136" t="s">
        <v>944</v>
      </c>
      <c r="H470" s="136" t="s">
        <v>939</v>
      </c>
      <c r="I470" s="137">
        <v>23105</v>
      </c>
      <c r="J470" s="136" t="s">
        <v>542</v>
      </c>
      <c r="K470" s="136" t="s">
        <v>385</v>
      </c>
      <c r="L470" s="136" t="s">
        <v>940</v>
      </c>
      <c r="M470" s="141" t="s">
        <v>945</v>
      </c>
      <c r="N470" s="139">
        <v>4</v>
      </c>
      <c r="O470" s="136"/>
      <c r="P470" s="140">
        <v>8.0399999999999991</v>
      </c>
    </row>
    <row r="471" spans="7:16" x14ac:dyDescent="0.25">
      <c r="G471" s="136" t="s">
        <v>946</v>
      </c>
      <c r="H471" s="136" t="s">
        <v>947</v>
      </c>
      <c r="I471" s="137">
        <v>23105</v>
      </c>
      <c r="J471" s="136" t="s">
        <v>542</v>
      </c>
      <c r="K471" s="136" t="s">
        <v>385</v>
      </c>
      <c r="L471" s="136" t="s">
        <v>408</v>
      </c>
      <c r="M471" s="141" t="s">
        <v>520</v>
      </c>
      <c r="N471" s="139">
        <v>4</v>
      </c>
      <c r="O471" s="136"/>
      <c r="P471" s="140">
        <v>3.7</v>
      </c>
    </row>
    <row r="472" spans="7:16" x14ac:dyDescent="0.25">
      <c r="G472" s="136" t="s">
        <v>948</v>
      </c>
      <c r="H472" s="136" t="s">
        <v>947</v>
      </c>
      <c r="I472" s="137">
        <v>22106</v>
      </c>
      <c r="J472" s="136" t="s">
        <v>407</v>
      </c>
      <c r="K472" s="136" t="s">
        <v>385</v>
      </c>
      <c r="L472" s="136" t="s">
        <v>408</v>
      </c>
      <c r="M472" s="138">
        <v>9</v>
      </c>
      <c r="N472" s="142" t="s">
        <v>411</v>
      </c>
      <c r="O472" s="136"/>
      <c r="P472" s="140">
        <v>3.42</v>
      </c>
    </row>
    <row r="473" spans="7:16" x14ac:dyDescent="0.25">
      <c r="G473" s="136" t="s">
        <v>949</v>
      </c>
      <c r="H473" s="136" t="s">
        <v>950</v>
      </c>
      <c r="I473" s="137">
        <v>23110</v>
      </c>
      <c r="J473" s="136" t="s">
        <v>539</v>
      </c>
      <c r="K473" s="136" t="s">
        <v>385</v>
      </c>
      <c r="L473" s="136" t="s">
        <v>440</v>
      </c>
      <c r="M473" s="141" t="s">
        <v>951</v>
      </c>
      <c r="N473" s="139">
        <v>2</v>
      </c>
      <c r="O473" s="136"/>
      <c r="P473" s="140">
        <v>5.0999999999999996</v>
      </c>
    </row>
    <row r="474" spans="7:16" x14ac:dyDescent="0.25">
      <c r="G474" s="136" t="s">
        <v>952</v>
      </c>
      <c r="H474" s="136" t="s">
        <v>950</v>
      </c>
      <c r="I474" s="137">
        <v>23110</v>
      </c>
      <c r="J474" s="136" t="s">
        <v>539</v>
      </c>
      <c r="K474" s="136" t="s">
        <v>385</v>
      </c>
      <c r="L474" s="136" t="s">
        <v>440</v>
      </c>
      <c r="M474" s="144">
        <v>40337</v>
      </c>
      <c r="N474" s="139">
        <v>6</v>
      </c>
      <c r="O474" s="136"/>
      <c r="P474" s="140">
        <v>9.98</v>
      </c>
    </row>
    <row r="475" spans="7:16" x14ac:dyDescent="0.25">
      <c r="G475" s="136" t="s">
        <v>953</v>
      </c>
      <c r="H475" s="136" t="s">
        <v>950</v>
      </c>
      <c r="I475" s="137">
        <v>23105</v>
      </c>
      <c r="J475" s="136" t="s">
        <v>542</v>
      </c>
      <c r="K475" s="136" t="s">
        <v>385</v>
      </c>
      <c r="L475" s="136" t="s">
        <v>440</v>
      </c>
      <c r="M475" s="141" t="s">
        <v>954</v>
      </c>
      <c r="N475" s="139">
        <v>5</v>
      </c>
      <c r="O475" s="136"/>
      <c r="P475" s="140">
        <v>9.9600000000000009</v>
      </c>
    </row>
    <row r="476" spans="7:16" x14ac:dyDescent="0.25">
      <c r="G476" s="136" t="s">
        <v>955</v>
      </c>
      <c r="H476" s="136" t="s">
        <v>956</v>
      </c>
      <c r="I476" s="137">
        <v>22206</v>
      </c>
      <c r="J476" s="136" t="s">
        <v>422</v>
      </c>
      <c r="K476" s="136" t="s">
        <v>385</v>
      </c>
      <c r="L476" s="136" t="s">
        <v>435</v>
      </c>
      <c r="M476" s="141" t="s">
        <v>637</v>
      </c>
      <c r="N476" s="139">
        <v>22</v>
      </c>
      <c r="O476" s="136"/>
      <c r="P476" s="140">
        <v>3.58</v>
      </c>
    </row>
    <row r="477" spans="7:16" x14ac:dyDescent="0.25">
      <c r="G477" s="136" t="s">
        <v>957</v>
      </c>
      <c r="H477" s="136" t="s">
        <v>956</v>
      </c>
      <c r="I477" s="137">
        <v>23105</v>
      </c>
      <c r="J477" s="136" t="s">
        <v>542</v>
      </c>
      <c r="K477" s="136" t="s">
        <v>385</v>
      </c>
      <c r="L477" s="136" t="s">
        <v>435</v>
      </c>
      <c r="M477" s="141" t="s">
        <v>437</v>
      </c>
      <c r="N477" s="139">
        <v>5</v>
      </c>
      <c r="O477" s="136"/>
      <c r="P477" s="140">
        <v>6.5</v>
      </c>
    </row>
    <row r="478" spans="7:16" x14ac:dyDescent="0.25">
      <c r="G478" s="136" t="s">
        <v>958</v>
      </c>
      <c r="H478" s="136" t="s">
        <v>956</v>
      </c>
      <c r="I478" s="137">
        <v>23105</v>
      </c>
      <c r="J478" s="136" t="s">
        <v>542</v>
      </c>
      <c r="K478" s="136" t="s">
        <v>385</v>
      </c>
      <c r="L478" s="136" t="s">
        <v>435</v>
      </c>
      <c r="M478" s="141" t="s">
        <v>595</v>
      </c>
      <c r="N478" s="139">
        <v>3</v>
      </c>
      <c r="O478" s="136"/>
      <c r="P478" s="140">
        <v>7.99</v>
      </c>
    </row>
    <row r="479" spans="7:16" x14ac:dyDescent="0.25">
      <c r="G479" s="136" t="s">
        <v>959</v>
      </c>
      <c r="H479" s="136" t="s">
        <v>956</v>
      </c>
      <c r="I479" s="137">
        <v>23105</v>
      </c>
      <c r="J479" s="136" t="s">
        <v>542</v>
      </c>
      <c r="K479" s="136" t="s">
        <v>385</v>
      </c>
      <c r="L479" s="136" t="s">
        <v>435</v>
      </c>
      <c r="M479" s="141" t="s">
        <v>453</v>
      </c>
      <c r="N479" s="139">
        <v>4</v>
      </c>
      <c r="O479" s="136"/>
      <c r="P479" s="140">
        <v>7</v>
      </c>
    </row>
    <row r="480" spans="7:16" x14ac:dyDescent="0.25">
      <c r="G480" s="136" t="s">
        <v>960</v>
      </c>
      <c r="H480" s="136" t="s">
        <v>961</v>
      </c>
      <c r="I480" s="137">
        <v>22106</v>
      </c>
      <c r="J480" s="136" t="s">
        <v>407</v>
      </c>
      <c r="K480" s="136" t="s">
        <v>385</v>
      </c>
      <c r="L480" s="136" t="s">
        <v>408</v>
      </c>
      <c r="M480" s="138">
        <v>8</v>
      </c>
      <c r="N480" s="142" t="s">
        <v>410</v>
      </c>
      <c r="O480" s="136"/>
      <c r="P480" s="140">
        <v>3.6</v>
      </c>
    </row>
    <row r="481" spans="7:16" x14ac:dyDescent="0.25">
      <c r="G481" s="136" t="s">
        <v>962</v>
      </c>
      <c r="H481" s="136" t="s">
        <v>961</v>
      </c>
      <c r="I481" s="137">
        <v>22206</v>
      </c>
      <c r="J481" s="136" t="s">
        <v>422</v>
      </c>
      <c r="K481" s="136" t="s">
        <v>385</v>
      </c>
      <c r="L481" s="136" t="s">
        <v>408</v>
      </c>
      <c r="M481" s="138">
        <v>1</v>
      </c>
      <c r="N481" s="139">
        <v>22</v>
      </c>
      <c r="O481" s="136"/>
      <c r="P481" s="140">
        <v>3.05</v>
      </c>
    </row>
    <row r="482" spans="7:16" x14ac:dyDescent="0.25">
      <c r="G482" s="136" t="s">
        <v>963</v>
      </c>
      <c r="H482" s="136" t="s">
        <v>961</v>
      </c>
      <c r="I482" s="137">
        <v>23105</v>
      </c>
      <c r="J482" s="136" t="s">
        <v>542</v>
      </c>
      <c r="K482" s="136" t="s">
        <v>385</v>
      </c>
      <c r="L482" s="136" t="s">
        <v>408</v>
      </c>
      <c r="M482" s="138">
        <v>4</v>
      </c>
      <c r="N482" s="139">
        <v>3</v>
      </c>
      <c r="O482" s="136"/>
      <c r="P482" s="140">
        <v>3.57</v>
      </c>
    </row>
    <row r="483" spans="7:16" x14ac:dyDescent="0.25">
      <c r="G483" s="136" t="s">
        <v>964</v>
      </c>
      <c r="H483" s="136" t="s">
        <v>961</v>
      </c>
      <c r="I483" s="137">
        <v>23105</v>
      </c>
      <c r="J483" s="136" t="s">
        <v>542</v>
      </c>
      <c r="K483" s="136" t="s">
        <v>385</v>
      </c>
      <c r="L483" s="136" t="s">
        <v>408</v>
      </c>
      <c r="M483" s="138">
        <v>7</v>
      </c>
      <c r="N483" s="139">
        <v>5</v>
      </c>
      <c r="O483" s="136"/>
      <c r="P483" s="140">
        <v>2.02</v>
      </c>
    </row>
    <row r="484" spans="7:16" x14ac:dyDescent="0.25">
      <c r="G484" s="136" t="s">
        <v>965</v>
      </c>
      <c r="H484" s="136" t="s">
        <v>966</v>
      </c>
      <c r="I484" s="137">
        <v>23100</v>
      </c>
      <c r="J484" s="136" t="s">
        <v>543</v>
      </c>
      <c r="K484" s="136" t="s">
        <v>385</v>
      </c>
      <c r="L484" s="136" t="s">
        <v>408</v>
      </c>
      <c r="M484" s="141" t="s">
        <v>515</v>
      </c>
      <c r="N484" s="139">
        <v>7</v>
      </c>
      <c r="O484" s="136"/>
      <c r="P484" s="140">
        <v>11.96</v>
      </c>
    </row>
    <row r="485" spans="7:16" x14ac:dyDescent="0.25">
      <c r="G485" s="136" t="s">
        <v>967</v>
      </c>
      <c r="H485" s="136" t="s">
        <v>966</v>
      </c>
      <c r="I485" s="137">
        <v>22206</v>
      </c>
      <c r="J485" s="136" t="s">
        <v>422</v>
      </c>
      <c r="K485" s="136" t="s">
        <v>385</v>
      </c>
      <c r="L485" s="136" t="s">
        <v>408</v>
      </c>
      <c r="M485" s="141" t="s">
        <v>815</v>
      </c>
      <c r="N485" s="142" t="s">
        <v>411</v>
      </c>
      <c r="O485" s="136"/>
      <c r="P485" s="140">
        <v>4.0999999999999996</v>
      </c>
    </row>
    <row r="486" spans="7:16" x14ac:dyDescent="0.25">
      <c r="G486" s="136" t="s">
        <v>968</v>
      </c>
      <c r="H486" s="136" t="s">
        <v>966</v>
      </c>
      <c r="I486" s="137">
        <v>23110</v>
      </c>
      <c r="J486" s="136" t="s">
        <v>539</v>
      </c>
      <c r="K486" s="136" t="s">
        <v>385</v>
      </c>
      <c r="L486" s="136" t="s">
        <v>408</v>
      </c>
      <c r="M486" s="141" t="s">
        <v>623</v>
      </c>
      <c r="N486" s="139">
        <v>6</v>
      </c>
      <c r="O486" s="136"/>
      <c r="P486" s="140">
        <v>5.07</v>
      </c>
    </row>
    <row r="487" spans="7:16" x14ac:dyDescent="0.25">
      <c r="G487" s="136" t="s">
        <v>969</v>
      </c>
      <c r="H487" s="136" t="s">
        <v>966</v>
      </c>
      <c r="I487" s="137">
        <v>23105</v>
      </c>
      <c r="J487" s="136" t="s">
        <v>542</v>
      </c>
      <c r="K487" s="136" t="s">
        <v>385</v>
      </c>
      <c r="L487" s="136" t="s">
        <v>408</v>
      </c>
      <c r="M487" s="138">
        <v>9</v>
      </c>
      <c r="N487" s="139">
        <v>4</v>
      </c>
      <c r="O487" s="136"/>
      <c r="P487" s="140">
        <v>4.12</v>
      </c>
    </row>
    <row r="488" spans="7:16" x14ac:dyDescent="0.25">
      <c r="G488" s="136" t="s">
        <v>970</v>
      </c>
      <c r="H488" s="136" t="s">
        <v>971</v>
      </c>
      <c r="I488" s="137">
        <v>23105</v>
      </c>
      <c r="J488" s="136" t="s">
        <v>542</v>
      </c>
      <c r="K488" s="136" t="s">
        <v>385</v>
      </c>
      <c r="L488" s="136" t="s">
        <v>416</v>
      </c>
      <c r="M488" s="141" t="s">
        <v>972</v>
      </c>
      <c r="N488" s="139">
        <v>3</v>
      </c>
      <c r="O488" s="136"/>
      <c r="P488" s="140">
        <v>6.1</v>
      </c>
    </row>
    <row r="489" spans="7:16" x14ac:dyDescent="0.25">
      <c r="G489" s="136" t="s">
        <v>973</v>
      </c>
      <c r="H489" s="136" t="s">
        <v>971</v>
      </c>
      <c r="I489" s="137">
        <v>23105</v>
      </c>
      <c r="J489" s="136" t="s">
        <v>542</v>
      </c>
      <c r="K489" s="136" t="s">
        <v>385</v>
      </c>
      <c r="L489" s="136" t="s">
        <v>416</v>
      </c>
      <c r="M489" s="141" t="s">
        <v>425</v>
      </c>
      <c r="N489" s="139">
        <v>5</v>
      </c>
      <c r="O489" s="136"/>
      <c r="P489" s="140">
        <v>5.81</v>
      </c>
    </row>
    <row r="490" spans="7:16" x14ac:dyDescent="0.25">
      <c r="G490" s="136" t="s">
        <v>974</v>
      </c>
      <c r="H490" s="136" t="s">
        <v>971</v>
      </c>
      <c r="I490" s="137">
        <v>23110</v>
      </c>
      <c r="J490" s="136" t="s">
        <v>539</v>
      </c>
      <c r="K490" s="136" t="s">
        <v>385</v>
      </c>
      <c r="L490" s="136" t="s">
        <v>416</v>
      </c>
      <c r="M490" s="141" t="s">
        <v>397</v>
      </c>
      <c r="N490" s="139">
        <v>6</v>
      </c>
      <c r="O490" s="136"/>
      <c r="P490" s="140">
        <v>6.13</v>
      </c>
    </row>
    <row r="491" spans="7:16" x14ac:dyDescent="0.25">
      <c r="G491" s="136" t="s">
        <v>975</v>
      </c>
      <c r="H491" s="136" t="s">
        <v>971</v>
      </c>
      <c r="I491" s="137">
        <v>23105</v>
      </c>
      <c r="J491" s="136" t="s">
        <v>542</v>
      </c>
      <c r="K491" s="136" t="s">
        <v>385</v>
      </c>
      <c r="L491" s="136" t="s">
        <v>416</v>
      </c>
      <c r="M491" s="141" t="s">
        <v>468</v>
      </c>
      <c r="N491" s="139">
        <v>4</v>
      </c>
      <c r="O491" s="136"/>
      <c r="P491" s="140">
        <v>6.07</v>
      </c>
    </row>
    <row r="492" spans="7:16" x14ac:dyDescent="0.25">
      <c r="G492" s="136" t="s">
        <v>976</v>
      </c>
      <c r="H492" s="136" t="s">
        <v>977</v>
      </c>
      <c r="I492" s="137">
        <v>23105</v>
      </c>
      <c r="J492" s="136" t="s">
        <v>542</v>
      </c>
      <c r="K492" s="136" t="s">
        <v>385</v>
      </c>
      <c r="L492" s="136" t="s">
        <v>408</v>
      </c>
      <c r="M492" s="141" t="s">
        <v>978</v>
      </c>
      <c r="N492" s="139">
        <v>5</v>
      </c>
      <c r="O492" s="136"/>
      <c r="P492" s="140">
        <v>5.96</v>
      </c>
    </row>
    <row r="493" spans="7:16" x14ac:dyDescent="0.25">
      <c r="G493" s="136" t="s">
        <v>979</v>
      </c>
      <c r="H493" s="136" t="s">
        <v>977</v>
      </c>
      <c r="I493" s="137">
        <v>23105</v>
      </c>
      <c r="J493" s="136" t="s">
        <v>542</v>
      </c>
      <c r="K493" s="136" t="s">
        <v>385</v>
      </c>
      <c r="L493" s="136" t="s">
        <v>408</v>
      </c>
      <c r="M493" s="141" t="s">
        <v>980</v>
      </c>
      <c r="N493" s="139">
        <v>3</v>
      </c>
      <c r="O493" s="136"/>
      <c r="P493" s="140">
        <v>6.05</v>
      </c>
    </row>
    <row r="494" spans="7:16" x14ac:dyDescent="0.25">
      <c r="G494" s="136" t="s">
        <v>981</v>
      </c>
      <c r="H494" s="136" t="s">
        <v>977</v>
      </c>
      <c r="I494" s="137">
        <v>23110</v>
      </c>
      <c r="J494" s="136" t="s">
        <v>539</v>
      </c>
      <c r="K494" s="136" t="s">
        <v>385</v>
      </c>
      <c r="L494" s="136" t="s">
        <v>408</v>
      </c>
      <c r="M494" s="141" t="s">
        <v>815</v>
      </c>
      <c r="N494" s="139">
        <v>6</v>
      </c>
      <c r="O494" s="136"/>
      <c r="P494" s="140">
        <v>5.0599999999999996</v>
      </c>
    </row>
    <row r="495" spans="7:16" x14ac:dyDescent="0.25">
      <c r="G495" s="136" t="s">
        <v>982</v>
      </c>
      <c r="H495" s="136" t="s">
        <v>977</v>
      </c>
      <c r="I495" s="137">
        <v>23105</v>
      </c>
      <c r="J495" s="136" t="s">
        <v>542</v>
      </c>
      <c r="K495" s="136" t="s">
        <v>385</v>
      </c>
      <c r="L495" s="136" t="s">
        <v>408</v>
      </c>
      <c r="M495" s="141" t="s">
        <v>983</v>
      </c>
      <c r="N495" s="139">
        <v>4</v>
      </c>
      <c r="O495" s="136"/>
      <c r="P495" s="140">
        <v>5.15</v>
      </c>
    </row>
    <row r="496" spans="7:16" x14ac:dyDescent="0.25">
      <c r="G496" s="136" t="s">
        <v>984</v>
      </c>
      <c r="H496" s="136" t="s">
        <v>977</v>
      </c>
      <c r="I496" s="137">
        <v>23100</v>
      </c>
      <c r="J496" s="136" t="s">
        <v>543</v>
      </c>
      <c r="K496" s="136" t="s">
        <v>385</v>
      </c>
      <c r="L496" s="136" t="s">
        <v>408</v>
      </c>
      <c r="M496" s="138">
        <v>6</v>
      </c>
      <c r="N496" s="139">
        <v>7</v>
      </c>
      <c r="O496" s="136"/>
      <c r="P496" s="140">
        <v>2.83</v>
      </c>
    </row>
    <row r="497" spans="7:16" x14ac:dyDescent="0.25">
      <c r="G497" s="136" t="s">
        <v>985</v>
      </c>
      <c r="H497" s="136" t="s">
        <v>986</v>
      </c>
      <c r="I497" s="137">
        <v>22206</v>
      </c>
      <c r="J497" s="136" t="s">
        <v>422</v>
      </c>
      <c r="K497" s="136" t="s">
        <v>385</v>
      </c>
      <c r="L497" s="136" t="s">
        <v>408</v>
      </c>
      <c r="M497" s="141" t="s">
        <v>815</v>
      </c>
      <c r="N497" s="142" t="s">
        <v>410</v>
      </c>
      <c r="O497" s="136"/>
      <c r="P497" s="140">
        <v>5.0599999999999996</v>
      </c>
    </row>
    <row r="498" spans="7:16" x14ac:dyDescent="0.25">
      <c r="G498" s="136" t="s">
        <v>987</v>
      </c>
      <c r="H498" s="136" t="s">
        <v>986</v>
      </c>
      <c r="I498" s="137">
        <v>22206</v>
      </c>
      <c r="J498" s="136" t="s">
        <v>422</v>
      </c>
      <c r="K498" s="136" t="s">
        <v>385</v>
      </c>
      <c r="L498" s="136" t="s">
        <v>408</v>
      </c>
      <c r="M498" s="141" t="s">
        <v>623</v>
      </c>
      <c r="N498" s="142" t="s">
        <v>411</v>
      </c>
      <c r="O498" s="136"/>
      <c r="P498" s="140">
        <v>5.08</v>
      </c>
    </row>
    <row r="499" spans="7:16" x14ac:dyDescent="0.25">
      <c r="G499" s="136" t="s">
        <v>988</v>
      </c>
      <c r="H499" s="136" t="s">
        <v>986</v>
      </c>
      <c r="I499" s="137">
        <v>23110</v>
      </c>
      <c r="J499" s="136" t="s">
        <v>539</v>
      </c>
      <c r="K499" s="136" t="s">
        <v>385</v>
      </c>
      <c r="L499" s="136" t="s">
        <v>408</v>
      </c>
      <c r="M499" s="141" t="s">
        <v>989</v>
      </c>
      <c r="N499" s="139">
        <v>2</v>
      </c>
      <c r="O499" s="136"/>
      <c r="P499" s="140">
        <v>8.1199999999999992</v>
      </c>
    </row>
    <row r="500" spans="7:16" x14ac:dyDescent="0.25">
      <c r="G500" s="136" t="s">
        <v>990</v>
      </c>
      <c r="H500" s="136" t="s">
        <v>986</v>
      </c>
      <c r="I500" s="137">
        <v>23110</v>
      </c>
      <c r="J500" s="136" t="s">
        <v>539</v>
      </c>
      <c r="K500" s="136" t="s">
        <v>385</v>
      </c>
      <c r="L500" s="136" t="s">
        <v>408</v>
      </c>
      <c r="M500" s="138">
        <v>3</v>
      </c>
      <c r="N500" s="139">
        <v>6</v>
      </c>
      <c r="O500" s="136"/>
      <c r="P500" s="140">
        <v>3.27</v>
      </c>
    </row>
    <row r="501" spans="7:16" x14ac:dyDescent="0.25">
      <c r="G501" s="136" t="s">
        <v>991</v>
      </c>
      <c r="H501" s="136" t="s">
        <v>986</v>
      </c>
      <c r="I501" s="137">
        <v>23105</v>
      </c>
      <c r="J501" s="136" t="s">
        <v>542</v>
      </c>
      <c r="K501" s="136" t="s">
        <v>385</v>
      </c>
      <c r="L501" s="136" t="s">
        <v>408</v>
      </c>
      <c r="M501" s="138">
        <v>9</v>
      </c>
      <c r="N501" s="139">
        <v>5</v>
      </c>
      <c r="O501" s="136"/>
      <c r="P501" s="140">
        <v>3.46</v>
      </c>
    </row>
    <row r="502" spans="7:16" x14ac:dyDescent="0.25">
      <c r="G502" s="136" t="s">
        <v>992</v>
      </c>
      <c r="H502" s="136" t="s">
        <v>993</v>
      </c>
      <c r="I502" s="137">
        <v>23105</v>
      </c>
      <c r="J502" s="136" t="s">
        <v>542</v>
      </c>
      <c r="K502" s="136" t="s">
        <v>385</v>
      </c>
      <c r="L502" s="136" t="s">
        <v>435</v>
      </c>
      <c r="M502" s="141" t="s">
        <v>478</v>
      </c>
      <c r="N502" s="139">
        <v>3</v>
      </c>
      <c r="O502" s="136"/>
      <c r="P502" s="140">
        <v>5.0199999999999996</v>
      </c>
    </row>
    <row r="503" spans="7:16" x14ac:dyDescent="0.25">
      <c r="G503" s="136" t="s">
        <v>994</v>
      </c>
      <c r="H503" s="136" t="s">
        <v>993</v>
      </c>
      <c r="I503" s="137">
        <v>23105</v>
      </c>
      <c r="J503" s="136" t="s">
        <v>542</v>
      </c>
      <c r="K503" s="136" t="s">
        <v>385</v>
      </c>
      <c r="L503" s="136" t="s">
        <v>435</v>
      </c>
      <c r="M503" s="141" t="s">
        <v>438</v>
      </c>
      <c r="N503" s="139">
        <v>4</v>
      </c>
      <c r="O503" s="136"/>
      <c r="P503" s="140">
        <v>4.9800000000000004</v>
      </c>
    </row>
    <row r="504" spans="7:16" x14ac:dyDescent="0.25">
      <c r="G504" s="136" t="s">
        <v>995</v>
      </c>
      <c r="H504" s="136" t="s">
        <v>996</v>
      </c>
      <c r="I504" s="137">
        <v>23105</v>
      </c>
      <c r="J504" s="136" t="s">
        <v>542</v>
      </c>
      <c r="K504" s="136" t="s">
        <v>385</v>
      </c>
      <c r="L504" s="136" t="s">
        <v>408</v>
      </c>
      <c r="M504" s="141" t="s">
        <v>623</v>
      </c>
      <c r="N504" s="139">
        <v>5</v>
      </c>
      <c r="O504" s="136"/>
      <c r="P504" s="140">
        <v>4.8</v>
      </c>
    </row>
    <row r="505" spans="7:16" x14ac:dyDescent="0.25">
      <c r="G505" s="136" t="s">
        <v>997</v>
      </c>
      <c r="H505" s="136" t="s">
        <v>996</v>
      </c>
      <c r="I505" s="137">
        <v>23105</v>
      </c>
      <c r="J505" s="136" t="s">
        <v>542</v>
      </c>
      <c r="K505" s="136" t="s">
        <v>385</v>
      </c>
      <c r="L505" s="136" t="s">
        <v>408</v>
      </c>
      <c r="M505" s="138">
        <v>9</v>
      </c>
      <c r="N505" s="139">
        <v>4</v>
      </c>
      <c r="O505" s="136"/>
      <c r="P505" s="140">
        <v>4.1900000000000004</v>
      </c>
    </row>
    <row r="506" spans="7:16" x14ac:dyDescent="0.25">
      <c r="G506" s="136" t="s">
        <v>998</v>
      </c>
      <c r="H506" s="136" t="s">
        <v>999</v>
      </c>
      <c r="I506" s="137">
        <v>22106</v>
      </c>
      <c r="J506" s="136" t="s">
        <v>407</v>
      </c>
      <c r="K506" s="136" t="s">
        <v>385</v>
      </c>
      <c r="L506" s="136" t="s">
        <v>435</v>
      </c>
      <c r="M506" s="141" t="s">
        <v>478</v>
      </c>
      <c r="N506" s="139">
        <v>22</v>
      </c>
      <c r="O506" s="136"/>
      <c r="P506" s="140">
        <v>5.13</v>
      </c>
    </row>
    <row r="507" spans="7:16" x14ac:dyDescent="0.25">
      <c r="G507" s="136" t="s">
        <v>1000</v>
      </c>
      <c r="H507" s="136" t="s">
        <v>999</v>
      </c>
      <c r="I507" s="137">
        <v>23105</v>
      </c>
      <c r="J507" s="136" t="s">
        <v>542</v>
      </c>
      <c r="K507" s="136" t="s">
        <v>385</v>
      </c>
      <c r="L507" s="136" t="s">
        <v>435</v>
      </c>
      <c r="M507" s="141" t="s">
        <v>1001</v>
      </c>
      <c r="N507" s="139">
        <v>3</v>
      </c>
      <c r="O507" s="136"/>
      <c r="P507" s="140">
        <v>10.01</v>
      </c>
    </row>
    <row r="508" spans="7:16" x14ac:dyDescent="0.25">
      <c r="G508" s="136" t="s">
        <v>1000</v>
      </c>
      <c r="H508" s="136" t="s">
        <v>999</v>
      </c>
      <c r="I508" s="137">
        <v>23110</v>
      </c>
      <c r="J508" s="136" t="s">
        <v>539</v>
      </c>
      <c r="K508" s="136" t="s">
        <v>385</v>
      </c>
      <c r="L508" s="136" t="s">
        <v>435</v>
      </c>
      <c r="M508" s="145">
        <v>40337</v>
      </c>
      <c r="N508" s="139">
        <v>6</v>
      </c>
      <c r="O508" s="136"/>
      <c r="P508" s="140">
        <v>9.98</v>
      </c>
    </row>
    <row r="509" spans="7:16" x14ac:dyDescent="0.25">
      <c r="G509" s="136" t="s">
        <v>1002</v>
      </c>
      <c r="H509" s="136" t="s">
        <v>1003</v>
      </c>
      <c r="I509" s="137">
        <v>22206</v>
      </c>
      <c r="J509" s="136" t="s">
        <v>422</v>
      </c>
      <c r="K509" s="136" t="s">
        <v>385</v>
      </c>
      <c r="L509" s="136" t="s">
        <v>408</v>
      </c>
      <c r="M509" s="141" t="s">
        <v>978</v>
      </c>
      <c r="N509" s="142" t="s">
        <v>411</v>
      </c>
      <c r="O509" s="136"/>
      <c r="P509" s="140">
        <v>2.8</v>
      </c>
    </row>
    <row r="510" spans="7:16" x14ac:dyDescent="0.25">
      <c r="G510" s="136" t="s">
        <v>1004</v>
      </c>
      <c r="H510" s="136" t="s">
        <v>1003</v>
      </c>
      <c r="I510" s="137">
        <v>23105</v>
      </c>
      <c r="J510" s="136" t="s">
        <v>542</v>
      </c>
      <c r="K510" s="136" t="s">
        <v>385</v>
      </c>
      <c r="L510" s="136" t="s">
        <v>408</v>
      </c>
      <c r="M510" s="138">
        <v>4</v>
      </c>
      <c r="N510" s="139">
        <v>5</v>
      </c>
      <c r="O510" s="136"/>
      <c r="P510" s="140">
        <v>3.04</v>
      </c>
    </row>
    <row r="511" spans="7:16" x14ac:dyDescent="0.25">
      <c r="G511" s="136" t="s">
        <v>1005</v>
      </c>
      <c r="H511" s="136" t="s">
        <v>1003</v>
      </c>
      <c r="I511" s="137">
        <v>23105</v>
      </c>
      <c r="J511" s="136" t="s">
        <v>542</v>
      </c>
      <c r="K511" s="136" t="s">
        <v>385</v>
      </c>
      <c r="L511" s="136" t="s">
        <v>408</v>
      </c>
      <c r="M511" s="141" t="s">
        <v>815</v>
      </c>
      <c r="N511" s="139">
        <v>4</v>
      </c>
      <c r="O511" s="136"/>
      <c r="P511" s="140">
        <v>5.05</v>
      </c>
    </row>
    <row r="512" spans="7:16" x14ac:dyDescent="0.25">
      <c r="G512" s="136" t="s">
        <v>1006</v>
      </c>
      <c r="H512" s="136" t="s">
        <v>1003</v>
      </c>
      <c r="I512" s="137">
        <v>23100</v>
      </c>
      <c r="J512" s="136" t="s">
        <v>543</v>
      </c>
      <c r="K512" s="136" t="s">
        <v>385</v>
      </c>
      <c r="L512" s="136" t="s">
        <v>408</v>
      </c>
      <c r="M512" s="138">
        <v>6</v>
      </c>
      <c r="N512" s="139">
        <v>7</v>
      </c>
      <c r="O512" s="136"/>
      <c r="P512" s="140">
        <v>3.1</v>
      </c>
    </row>
    <row r="513" spans="7:16" x14ac:dyDescent="0.25">
      <c r="G513" s="136"/>
      <c r="H513" s="136" t="s">
        <v>1003</v>
      </c>
      <c r="I513" s="137">
        <v>22206</v>
      </c>
      <c r="J513" s="136" t="s">
        <v>422</v>
      </c>
      <c r="K513" s="136" t="s">
        <v>385</v>
      </c>
      <c r="L513" s="136" t="s">
        <v>408</v>
      </c>
      <c r="M513" s="141"/>
      <c r="N513" s="142" t="s">
        <v>410</v>
      </c>
      <c r="O513" s="136"/>
      <c r="P513" s="140">
        <v>2</v>
      </c>
    </row>
    <row r="514" spans="7:16" x14ac:dyDescent="0.25">
      <c r="G514" s="136" t="s">
        <v>1007</v>
      </c>
      <c r="H514" s="136" t="s">
        <v>1008</v>
      </c>
      <c r="I514" s="137">
        <v>23105</v>
      </c>
      <c r="J514" s="136" t="s">
        <v>542</v>
      </c>
      <c r="K514" s="136" t="s">
        <v>385</v>
      </c>
      <c r="L514" s="136" t="s">
        <v>386</v>
      </c>
      <c r="M514" s="138">
        <v>5</v>
      </c>
      <c r="N514" s="139">
        <v>4</v>
      </c>
      <c r="O514" s="136"/>
      <c r="P514" s="140">
        <v>4.55</v>
      </c>
    </row>
    <row r="515" spans="7:16" x14ac:dyDescent="0.25">
      <c r="G515" s="136" t="s">
        <v>1009</v>
      </c>
      <c r="H515" s="136" t="s">
        <v>1008</v>
      </c>
      <c r="I515" s="137">
        <v>23105</v>
      </c>
      <c r="J515" s="136" t="s">
        <v>542</v>
      </c>
      <c r="K515" s="136" t="s">
        <v>385</v>
      </c>
      <c r="L515" s="136" t="s">
        <v>386</v>
      </c>
      <c r="M515" s="141" t="s">
        <v>1010</v>
      </c>
      <c r="N515" s="139">
        <v>3</v>
      </c>
      <c r="O515" s="136"/>
      <c r="P515" s="140">
        <v>7.07</v>
      </c>
    </row>
    <row r="516" spans="7:16" x14ac:dyDescent="0.25">
      <c r="G516" s="136" t="s">
        <v>1011</v>
      </c>
      <c r="H516" s="136" t="s">
        <v>1008</v>
      </c>
      <c r="I516" s="137">
        <v>23105</v>
      </c>
      <c r="J516" s="136" t="s">
        <v>542</v>
      </c>
      <c r="K516" s="136" t="s">
        <v>385</v>
      </c>
      <c r="L516" s="136" t="s">
        <v>386</v>
      </c>
      <c r="M516" s="141" t="s">
        <v>1012</v>
      </c>
      <c r="N516" s="139">
        <v>5</v>
      </c>
      <c r="O516" s="136"/>
      <c r="P516" s="140">
        <v>7</v>
      </c>
    </row>
    <row r="517" spans="7:16" x14ac:dyDescent="0.25">
      <c r="G517" s="136" t="s">
        <v>1013</v>
      </c>
      <c r="H517" s="136" t="s">
        <v>1008</v>
      </c>
      <c r="I517" s="137">
        <v>23110</v>
      </c>
      <c r="J517" s="136" t="s">
        <v>539</v>
      </c>
      <c r="K517" s="136" t="s">
        <v>385</v>
      </c>
      <c r="L517" s="136" t="s">
        <v>386</v>
      </c>
      <c r="M517" s="141" t="s">
        <v>1014</v>
      </c>
      <c r="N517" s="139">
        <v>6</v>
      </c>
      <c r="O517" s="136"/>
      <c r="P517" s="140">
        <v>7.2</v>
      </c>
    </row>
    <row r="518" spans="7:16" x14ac:dyDescent="0.25">
      <c r="G518" s="136" t="s">
        <v>1015</v>
      </c>
      <c r="H518" s="136" t="s">
        <v>1008</v>
      </c>
      <c r="I518" s="137">
        <v>22106</v>
      </c>
      <c r="J518" s="136" t="s">
        <v>407</v>
      </c>
      <c r="K518" s="136" t="s">
        <v>385</v>
      </c>
      <c r="L518" s="136" t="s">
        <v>386</v>
      </c>
      <c r="M518" s="138">
        <v>4</v>
      </c>
      <c r="N518" s="139">
        <v>22</v>
      </c>
      <c r="O518" s="136"/>
      <c r="P518" s="140">
        <v>3.48</v>
      </c>
    </row>
    <row r="519" spans="7:16" x14ac:dyDescent="0.25">
      <c r="G519" s="136" t="s">
        <v>1016</v>
      </c>
      <c r="H519" s="136" t="s">
        <v>1017</v>
      </c>
      <c r="I519" s="137">
        <v>23100</v>
      </c>
      <c r="J519" s="136" t="s">
        <v>543</v>
      </c>
      <c r="K519" s="136" t="s">
        <v>385</v>
      </c>
      <c r="L519" s="136" t="s">
        <v>440</v>
      </c>
      <c r="M519" s="138">
        <v>1</v>
      </c>
      <c r="N519" s="139">
        <v>7</v>
      </c>
      <c r="O519" s="136"/>
      <c r="P519" s="140">
        <v>2.87</v>
      </c>
    </row>
    <row r="520" spans="7:16" x14ac:dyDescent="0.25">
      <c r="G520" s="136" t="s">
        <v>1018</v>
      </c>
      <c r="H520" s="136" t="s">
        <v>1017</v>
      </c>
      <c r="I520" s="137">
        <v>23105</v>
      </c>
      <c r="J520" s="136" t="s">
        <v>542</v>
      </c>
      <c r="K520" s="136" t="s">
        <v>385</v>
      </c>
      <c r="L520" s="136" t="s">
        <v>440</v>
      </c>
      <c r="M520" s="138">
        <v>4</v>
      </c>
      <c r="N520" s="139">
        <v>4</v>
      </c>
      <c r="O520" s="136"/>
      <c r="P520" s="140">
        <v>3.18</v>
      </c>
    </row>
    <row r="521" spans="7:16" x14ac:dyDescent="0.25">
      <c r="G521" s="136" t="s">
        <v>1019</v>
      </c>
      <c r="H521" s="136" t="s">
        <v>1017</v>
      </c>
      <c r="I521" s="137">
        <v>23110</v>
      </c>
      <c r="J521" s="136" t="s">
        <v>539</v>
      </c>
      <c r="K521" s="136" t="s">
        <v>385</v>
      </c>
      <c r="L521" s="136" t="s">
        <v>440</v>
      </c>
      <c r="M521" s="141" t="s">
        <v>1020</v>
      </c>
      <c r="N521" s="139">
        <v>6</v>
      </c>
      <c r="O521" s="136"/>
      <c r="P521" s="140">
        <v>2.84</v>
      </c>
    </row>
    <row r="522" spans="7:16" x14ac:dyDescent="0.25">
      <c r="G522" s="136" t="s">
        <v>1021</v>
      </c>
      <c r="H522" s="136" t="s">
        <v>1022</v>
      </c>
      <c r="I522" s="137">
        <v>23100</v>
      </c>
      <c r="J522" s="136" t="s">
        <v>543</v>
      </c>
      <c r="K522" s="136" t="s">
        <v>385</v>
      </c>
      <c r="L522" s="136" t="s">
        <v>408</v>
      </c>
      <c r="M522" s="141" t="s">
        <v>815</v>
      </c>
      <c r="N522" s="139">
        <v>7</v>
      </c>
      <c r="O522" s="136"/>
      <c r="P522" s="140">
        <v>4.6900000000000004</v>
      </c>
    </row>
    <row r="523" spans="7:16" x14ac:dyDescent="0.25">
      <c r="G523" s="136" t="s">
        <v>1023</v>
      </c>
      <c r="H523" s="136" t="s">
        <v>1022</v>
      </c>
      <c r="I523" s="137">
        <v>23110</v>
      </c>
      <c r="J523" s="136" t="s">
        <v>539</v>
      </c>
      <c r="K523" s="136" t="s">
        <v>385</v>
      </c>
      <c r="L523" s="136" t="s">
        <v>408</v>
      </c>
      <c r="M523" s="141" t="s">
        <v>880</v>
      </c>
      <c r="N523" s="139">
        <v>5</v>
      </c>
      <c r="O523" s="136"/>
      <c r="P523" s="140">
        <v>10.16</v>
      </c>
    </row>
    <row r="524" spans="7:16" x14ac:dyDescent="0.25">
      <c r="G524" s="136" t="s">
        <v>1024</v>
      </c>
      <c r="H524" s="136" t="s">
        <v>1022</v>
      </c>
      <c r="I524" s="137">
        <v>23105</v>
      </c>
      <c r="J524" s="136" t="s">
        <v>542</v>
      </c>
      <c r="K524" s="136" t="s">
        <v>385</v>
      </c>
      <c r="L524" s="136" t="s">
        <v>408</v>
      </c>
      <c r="M524" s="141" t="s">
        <v>1025</v>
      </c>
      <c r="N524" s="139">
        <v>3</v>
      </c>
      <c r="O524" s="136"/>
      <c r="P524" s="140">
        <v>10.119999999999999</v>
      </c>
    </row>
    <row r="525" spans="7:16" x14ac:dyDescent="0.25">
      <c r="G525" s="136" t="s">
        <v>1026</v>
      </c>
      <c r="H525" s="136" t="s">
        <v>1027</v>
      </c>
      <c r="I525" s="137">
        <v>23105</v>
      </c>
      <c r="J525" s="136" t="s">
        <v>542</v>
      </c>
      <c r="K525" s="136" t="s">
        <v>385</v>
      </c>
      <c r="L525" s="136" t="s">
        <v>435</v>
      </c>
      <c r="M525" s="141" t="s">
        <v>1028</v>
      </c>
      <c r="N525" s="139">
        <v>4</v>
      </c>
      <c r="O525" s="136"/>
      <c r="P525" s="140">
        <v>9.7200000000000006</v>
      </c>
    </row>
    <row r="526" spans="7:16" x14ac:dyDescent="0.25">
      <c r="G526" s="136" t="s">
        <v>1029</v>
      </c>
      <c r="H526" s="136" t="s">
        <v>1027</v>
      </c>
      <c r="I526" s="137">
        <v>23105</v>
      </c>
      <c r="J526" s="136" t="s">
        <v>542</v>
      </c>
      <c r="K526" s="136" t="s">
        <v>385</v>
      </c>
      <c r="L526" s="136" t="s">
        <v>435</v>
      </c>
      <c r="M526" s="141" t="s">
        <v>799</v>
      </c>
      <c r="N526" s="139">
        <v>7</v>
      </c>
      <c r="O526" s="136"/>
      <c r="P526" s="140">
        <v>6.05</v>
      </c>
    </row>
    <row r="527" spans="7:16" x14ac:dyDescent="0.25">
      <c r="G527" s="136" t="s">
        <v>1030</v>
      </c>
      <c r="H527" s="136" t="s">
        <v>1031</v>
      </c>
      <c r="I527" s="137">
        <v>23110</v>
      </c>
      <c r="J527" s="136" t="s">
        <v>539</v>
      </c>
      <c r="K527" s="136" t="s">
        <v>385</v>
      </c>
      <c r="L527" s="136" t="s">
        <v>440</v>
      </c>
      <c r="M527" s="141" t="s">
        <v>453</v>
      </c>
      <c r="N527" s="139">
        <v>5</v>
      </c>
      <c r="O527" s="136"/>
      <c r="P527" s="140">
        <v>6.9</v>
      </c>
    </row>
    <row r="528" spans="7:16" x14ac:dyDescent="0.25">
      <c r="G528" s="136" t="s">
        <v>1032</v>
      </c>
      <c r="H528" s="136" t="s">
        <v>1031</v>
      </c>
      <c r="I528" s="137">
        <v>23105</v>
      </c>
      <c r="J528" s="136" t="s">
        <v>542</v>
      </c>
      <c r="K528" s="136" t="s">
        <v>385</v>
      </c>
      <c r="L528" s="136" t="s">
        <v>440</v>
      </c>
      <c r="M528" s="141" t="s">
        <v>1033</v>
      </c>
      <c r="N528" s="139">
        <v>3</v>
      </c>
      <c r="O528" s="136"/>
      <c r="P528" s="140">
        <v>9.02</v>
      </c>
    </row>
    <row r="529" spans="7:16" x14ac:dyDescent="0.25">
      <c r="G529" s="136" t="s">
        <v>1034</v>
      </c>
      <c r="H529" s="136" t="s">
        <v>1035</v>
      </c>
      <c r="I529" s="137">
        <v>23105</v>
      </c>
      <c r="J529" s="136" t="s">
        <v>542</v>
      </c>
      <c r="K529" s="136" t="s">
        <v>385</v>
      </c>
      <c r="L529" s="136" t="s">
        <v>396</v>
      </c>
      <c r="M529" s="141" t="s">
        <v>858</v>
      </c>
      <c r="N529" s="139">
        <v>7</v>
      </c>
      <c r="O529" s="136"/>
      <c r="P529" s="140">
        <v>6.54</v>
      </c>
    </row>
    <row r="530" spans="7:16" x14ac:dyDescent="0.25">
      <c r="G530" s="136" t="s">
        <v>1036</v>
      </c>
      <c r="H530" s="136" t="s">
        <v>1035</v>
      </c>
      <c r="I530" s="137">
        <v>23105</v>
      </c>
      <c r="J530" s="136" t="s">
        <v>542</v>
      </c>
      <c r="K530" s="136" t="s">
        <v>385</v>
      </c>
      <c r="L530" s="136" t="s">
        <v>396</v>
      </c>
      <c r="M530" s="143">
        <v>7</v>
      </c>
      <c r="N530" s="139">
        <v>3</v>
      </c>
      <c r="O530" s="136"/>
      <c r="P530" s="140">
        <v>4.51</v>
      </c>
    </row>
    <row r="531" spans="7:16" x14ac:dyDescent="0.25">
      <c r="G531" s="136" t="s">
        <v>1037</v>
      </c>
      <c r="H531" s="136" t="s">
        <v>1035</v>
      </c>
      <c r="I531" s="137">
        <v>23105</v>
      </c>
      <c r="J531" s="136" t="s">
        <v>542</v>
      </c>
      <c r="K531" s="136" t="s">
        <v>385</v>
      </c>
      <c r="L531" s="136" t="s">
        <v>396</v>
      </c>
      <c r="M531" s="141" t="s">
        <v>890</v>
      </c>
      <c r="N531" s="139">
        <v>4</v>
      </c>
      <c r="O531" s="136"/>
      <c r="P531" s="140">
        <v>6.21</v>
      </c>
    </row>
    <row r="532" spans="7:16" x14ac:dyDescent="0.25">
      <c r="G532" s="136" t="s">
        <v>1038</v>
      </c>
      <c r="H532" s="136" t="s">
        <v>1035</v>
      </c>
      <c r="I532" s="137">
        <v>23110</v>
      </c>
      <c r="J532" s="136" t="s">
        <v>539</v>
      </c>
      <c r="K532" s="136" t="s">
        <v>385</v>
      </c>
      <c r="L532" s="136" t="s">
        <v>396</v>
      </c>
      <c r="M532" s="141" t="s">
        <v>603</v>
      </c>
      <c r="N532" s="139">
        <v>6</v>
      </c>
      <c r="O532" s="136"/>
      <c r="P532" s="140">
        <v>11.53</v>
      </c>
    </row>
    <row r="533" spans="7:16" x14ac:dyDescent="0.25">
      <c r="G533" s="136" t="s">
        <v>1039</v>
      </c>
      <c r="H533" s="136" t="s">
        <v>1040</v>
      </c>
      <c r="I533" s="137">
        <v>23110</v>
      </c>
      <c r="J533" s="136" t="s">
        <v>539</v>
      </c>
      <c r="K533" s="136" t="s">
        <v>385</v>
      </c>
      <c r="L533" s="136" t="s">
        <v>408</v>
      </c>
      <c r="M533" s="141" t="s">
        <v>623</v>
      </c>
      <c r="N533" s="139">
        <v>5</v>
      </c>
      <c r="O533" s="136"/>
      <c r="P533" s="140">
        <v>5.86</v>
      </c>
    </row>
    <row r="534" spans="7:16" x14ac:dyDescent="0.25">
      <c r="G534" s="136" t="s">
        <v>1041</v>
      </c>
      <c r="H534" s="136" t="s">
        <v>1040</v>
      </c>
      <c r="I534" s="137">
        <v>23105</v>
      </c>
      <c r="J534" s="136" t="s">
        <v>542</v>
      </c>
      <c r="K534" s="136" t="s">
        <v>385</v>
      </c>
      <c r="L534" s="136" t="s">
        <v>408</v>
      </c>
      <c r="M534" s="141" t="s">
        <v>815</v>
      </c>
      <c r="N534" s="139">
        <v>4</v>
      </c>
      <c r="O534" s="136"/>
      <c r="P534" s="140">
        <v>4.04</v>
      </c>
    </row>
    <row r="535" spans="7:16" x14ac:dyDescent="0.25">
      <c r="G535" s="136" t="s">
        <v>1042</v>
      </c>
      <c r="H535" s="136" t="s">
        <v>1043</v>
      </c>
      <c r="I535" s="137">
        <v>24550</v>
      </c>
      <c r="J535" s="136" t="s">
        <v>1044</v>
      </c>
      <c r="K535" s="136" t="s">
        <v>385</v>
      </c>
      <c r="L535" s="136" t="s">
        <v>396</v>
      </c>
      <c r="M535" s="141" t="s">
        <v>1045</v>
      </c>
      <c r="N535" s="139">
        <v>2</v>
      </c>
      <c r="O535" s="136"/>
      <c r="P535" s="140">
        <v>8.9600000000000009</v>
      </c>
    </row>
    <row r="536" spans="7:16" x14ac:dyDescent="0.25">
      <c r="G536" s="136" t="s">
        <v>1046</v>
      </c>
      <c r="H536" s="136" t="s">
        <v>1043</v>
      </c>
      <c r="I536" s="137">
        <v>22206</v>
      </c>
      <c r="J536" s="136" t="s">
        <v>422</v>
      </c>
      <c r="K536" s="136" t="s">
        <v>385</v>
      </c>
      <c r="L536" s="136" t="s">
        <v>396</v>
      </c>
      <c r="M536" s="143">
        <v>7</v>
      </c>
      <c r="N536" s="142" t="s">
        <v>410</v>
      </c>
      <c r="O536" s="136"/>
      <c r="P536" s="140">
        <v>4.5</v>
      </c>
    </row>
    <row r="537" spans="7:16" x14ac:dyDescent="0.25">
      <c r="G537" s="136" t="s">
        <v>1047</v>
      </c>
      <c r="H537" s="136" t="s">
        <v>1043</v>
      </c>
      <c r="I537" s="137">
        <v>22206</v>
      </c>
      <c r="J537" s="136" t="s">
        <v>422</v>
      </c>
      <c r="K537" s="136" t="s">
        <v>385</v>
      </c>
      <c r="L537" s="136" t="s">
        <v>396</v>
      </c>
      <c r="M537" s="143">
        <v>8</v>
      </c>
      <c r="N537" s="142" t="s">
        <v>411</v>
      </c>
      <c r="O537" s="136"/>
      <c r="P537" s="140">
        <v>4.5</v>
      </c>
    </row>
    <row r="538" spans="7:16" x14ac:dyDescent="0.25">
      <c r="G538" s="136" t="s">
        <v>1048</v>
      </c>
      <c r="H538" s="136" t="s">
        <v>1043</v>
      </c>
      <c r="I538" s="137">
        <v>23105</v>
      </c>
      <c r="J538" s="136" t="s">
        <v>542</v>
      </c>
      <c r="K538" s="136" t="s">
        <v>385</v>
      </c>
      <c r="L538" s="136" t="s">
        <v>396</v>
      </c>
      <c r="M538" s="143">
        <v>4</v>
      </c>
      <c r="N538" s="139">
        <v>7</v>
      </c>
      <c r="O538" s="136"/>
      <c r="P538" s="140">
        <v>3.61</v>
      </c>
    </row>
    <row r="539" spans="7:16" x14ac:dyDescent="0.25">
      <c r="G539" s="136" t="s">
        <v>1049</v>
      </c>
      <c r="H539" s="136" t="s">
        <v>1043</v>
      </c>
      <c r="I539" s="137">
        <v>23105</v>
      </c>
      <c r="J539" s="136" t="s">
        <v>542</v>
      </c>
      <c r="K539" s="136" t="s">
        <v>385</v>
      </c>
      <c r="L539" s="136" t="s">
        <v>396</v>
      </c>
      <c r="M539" s="143">
        <v>2</v>
      </c>
      <c r="N539" s="139">
        <v>4</v>
      </c>
      <c r="O539" s="136"/>
      <c r="P539" s="140">
        <v>2.11</v>
      </c>
    </row>
    <row r="540" spans="7:16" x14ac:dyDescent="0.25">
      <c r="G540" s="136" t="s">
        <v>1050</v>
      </c>
      <c r="H540" s="136" t="s">
        <v>1043</v>
      </c>
      <c r="I540" s="137">
        <v>23110</v>
      </c>
      <c r="J540" s="136" t="s">
        <v>539</v>
      </c>
      <c r="K540" s="136" t="s">
        <v>385</v>
      </c>
      <c r="L540" s="136" t="s">
        <v>396</v>
      </c>
      <c r="M540" s="143">
        <v>3</v>
      </c>
      <c r="N540" s="139">
        <v>5</v>
      </c>
      <c r="O540" s="136"/>
      <c r="P540" s="140">
        <v>2.6</v>
      </c>
    </row>
    <row r="541" spans="7:16" x14ac:dyDescent="0.25">
      <c r="G541" s="136" t="s">
        <v>1051</v>
      </c>
      <c r="H541" s="136" t="s">
        <v>1043</v>
      </c>
      <c r="I541" s="137">
        <v>23105</v>
      </c>
      <c r="J541" s="136" t="s">
        <v>542</v>
      </c>
      <c r="K541" s="136" t="s">
        <v>385</v>
      </c>
      <c r="L541" s="136" t="s">
        <v>396</v>
      </c>
      <c r="M541" s="143">
        <v>1</v>
      </c>
      <c r="N541" s="139">
        <v>3</v>
      </c>
      <c r="O541" s="136"/>
      <c r="P541" s="140">
        <v>2.4500000000000002</v>
      </c>
    </row>
    <row r="542" spans="7:16" x14ac:dyDescent="0.25">
      <c r="G542" s="136" t="s">
        <v>1052</v>
      </c>
      <c r="H542" s="136" t="s">
        <v>1053</v>
      </c>
      <c r="I542" s="137">
        <v>23105</v>
      </c>
      <c r="J542" s="136" t="s">
        <v>542</v>
      </c>
      <c r="K542" s="136" t="s">
        <v>385</v>
      </c>
      <c r="L542" s="136" t="s">
        <v>408</v>
      </c>
      <c r="M542" s="141" t="s">
        <v>1054</v>
      </c>
      <c r="N542" s="139">
        <v>3</v>
      </c>
      <c r="O542" s="136"/>
      <c r="P542" s="140">
        <v>4.88</v>
      </c>
    </row>
    <row r="543" spans="7:16" x14ac:dyDescent="0.25">
      <c r="G543" s="136" t="s">
        <v>1055</v>
      </c>
      <c r="H543" s="136" t="s">
        <v>1056</v>
      </c>
      <c r="I543" s="137">
        <v>23105</v>
      </c>
      <c r="J543" s="136" t="s">
        <v>542</v>
      </c>
      <c r="K543" s="136" t="s">
        <v>385</v>
      </c>
      <c r="L543" s="136" t="s">
        <v>396</v>
      </c>
      <c r="M543" s="143">
        <v>4</v>
      </c>
      <c r="N543" s="139">
        <v>7</v>
      </c>
      <c r="O543" s="136"/>
      <c r="P543" s="140">
        <v>4.53</v>
      </c>
    </row>
    <row r="544" spans="7:16" x14ac:dyDescent="0.25">
      <c r="G544" s="136" t="s">
        <v>1057</v>
      </c>
      <c r="H544" s="136" t="s">
        <v>1056</v>
      </c>
      <c r="I544" s="137">
        <v>23105</v>
      </c>
      <c r="J544" s="136" t="s">
        <v>542</v>
      </c>
      <c r="K544" s="136" t="s">
        <v>385</v>
      </c>
      <c r="L544" s="136" t="s">
        <v>396</v>
      </c>
      <c r="M544" s="143">
        <v>5</v>
      </c>
      <c r="N544" s="139">
        <v>3</v>
      </c>
      <c r="O544" s="136"/>
      <c r="P544" s="140">
        <v>4.57</v>
      </c>
    </row>
    <row r="545" spans="7:16" x14ac:dyDescent="0.25">
      <c r="G545" s="136" t="s">
        <v>1058</v>
      </c>
      <c r="H545" s="136" t="s">
        <v>1056</v>
      </c>
      <c r="I545" s="137">
        <v>23110</v>
      </c>
      <c r="J545" s="136" t="s">
        <v>539</v>
      </c>
      <c r="K545" s="136" t="s">
        <v>385</v>
      </c>
      <c r="L545" s="136" t="s">
        <v>396</v>
      </c>
      <c r="M545" s="141" t="s">
        <v>474</v>
      </c>
      <c r="N545" s="139">
        <v>5</v>
      </c>
      <c r="O545" s="136"/>
      <c r="P545" s="140">
        <v>7.09</v>
      </c>
    </row>
    <row r="546" spans="7:16" x14ac:dyDescent="0.25">
      <c r="G546" s="136" t="s">
        <v>1059</v>
      </c>
      <c r="H546" s="136" t="s">
        <v>1056</v>
      </c>
      <c r="I546" s="137">
        <v>23105</v>
      </c>
      <c r="J546" s="136" t="s">
        <v>542</v>
      </c>
      <c r="K546" s="136" t="s">
        <v>385</v>
      </c>
      <c r="L546" s="136" t="s">
        <v>396</v>
      </c>
      <c r="M546" s="141" t="s">
        <v>475</v>
      </c>
      <c r="N546" s="139">
        <v>4</v>
      </c>
      <c r="O546" s="136"/>
      <c r="P546" s="140">
        <v>7.06</v>
      </c>
    </row>
    <row r="547" spans="7:16" x14ac:dyDescent="0.25">
      <c r="G547" s="136" t="s">
        <v>1060</v>
      </c>
      <c r="H547" s="136" t="s">
        <v>1056</v>
      </c>
      <c r="I547" s="137">
        <v>22206</v>
      </c>
      <c r="J547" s="136" t="s">
        <v>422</v>
      </c>
      <c r="K547" s="136" t="s">
        <v>385</v>
      </c>
      <c r="L547" s="136" t="s">
        <v>396</v>
      </c>
      <c r="M547" s="143">
        <v>8</v>
      </c>
      <c r="N547" s="142" t="s">
        <v>411</v>
      </c>
      <c r="O547" s="136"/>
      <c r="P547" s="140">
        <v>3.51</v>
      </c>
    </row>
    <row r="548" spans="7:16" x14ac:dyDescent="0.25">
      <c r="G548" s="136" t="s">
        <v>1061</v>
      </c>
      <c r="H548" s="136" t="s">
        <v>1056</v>
      </c>
      <c r="I548" s="137">
        <v>22206</v>
      </c>
      <c r="J548" s="136" t="s">
        <v>422</v>
      </c>
      <c r="K548" s="136" t="s">
        <v>385</v>
      </c>
      <c r="L548" s="136" t="s">
        <v>396</v>
      </c>
      <c r="M548" s="143">
        <v>3</v>
      </c>
      <c r="N548" s="142" t="s">
        <v>410</v>
      </c>
      <c r="O548" s="136"/>
      <c r="P548" s="140">
        <v>2.1800000000000002</v>
      </c>
    </row>
    <row r="549" spans="7:16" x14ac:dyDescent="0.25">
      <c r="G549" s="136" t="s">
        <v>1062</v>
      </c>
      <c r="H549" s="136" t="s">
        <v>1063</v>
      </c>
      <c r="I549" s="137">
        <v>23105</v>
      </c>
      <c r="J549" s="136" t="s">
        <v>542</v>
      </c>
      <c r="K549" s="136" t="s">
        <v>385</v>
      </c>
      <c r="L549" s="136" t="s">
        <v>940</v>
      </c>
      <c r="M549" s="141" t="s">
        <v>414</v>
      </c>
      <c r="N549" s="139">
        <v>7</v>
      </c>
      <c r="O549" s="136"/>
      <c r="P549" s="140">
        <v>6.93</v>
      </c>
    </row>
    <row r="550" spans="7:16" x14ac:dyDescent="0.25">
      <c r="G550" s="136" t="s">
        <v>1064</v>
      </c>
      <c r="H550" s="136" t="s">
        <v>1063</v>
      </c>
      <c r="I550" s="137">
        <v>22206</v>
      </c>
      <c r="J550" s="136" t="s">
        <v>422</v>
      </c>
      <c r="K550" s="136" t="s">
        <v>385</v>
      </c>
      <c r="L550" s="136" t="s">
        <v>940</v>
      </c>
      <c r="M550" s="138">
        <v>11</v>
      </c>
      <c r="N550" s="142" t="s">
        <v>410</v>
      </c>
      <c r="O550" s="136"/>
      <c r="P550" s="140">
        <v>1.94</v>
      </c>
    </row>
    <row r="551" spans="7:16" x14ac:dyDescent="0.25">
      <c r="G551" s="136" t="s">
        <v>1065</v>
      </c>
      <c r="H551" s="136" t="s">
        <v>1066</v>
      </c>
      <c r="I551" s="137">
        <v>22106</v>
      </c>
      <c r="J551" s="136" t="s">
        <v>407</v>
      </c>
      <c r="K551" s="136" t="s">
        <v>385</v>
      </c>
      <c r="L551" s="136" t="s">
        <v>408</v>
      </c>
      <c r="M551" s="141" t="s">
        <v>682</v>
      </c>
      <c r="N551" s="139">
        <v>22</v>
      </c>
      <c r="O551" s="136"/>
      <c r="P551" s="140">
        <v>3.04</v>
      </c>
    </row>
    <row r="552" spans="7:16" x14ac:dyDescent="0.25">
      <c r="G552" s="136" t="s">
        <v>1067</v>
      </c>
      <c r="H552" s="136" t="s">
        <v>1066</v>
      </c>
      <c r="I552" s="137">
        <v>23110</v>
      </c>
      <c r="J552" s="136" t="s">
        <v>539</v>
      </c>
      <c r="K552" s="136" t="s">
        <v>385</v>
      </c>
      <c r="L552" s="136" t="s">
        <v>408</v>
      </c>
      <c r="M552" s="141" t="s">
        <v>1068</v>
      </c>
      <c r="N552" s="139">
        <v>5</v>
      </c>
      <c r="O552" s="136"/>
      <c r="P552" s="140">
        <v>6.9</v>
      </c>
    </row>
    <row r="553" spans="7:16" x14ac:dyDescent="0.25">
      <c r="G553" s="136" t="s">
        <v>1069</v>
      </c>
      <c r="H553" s="136" t="s">
        <v>1066</v>
      </c>
      <c r="I553" s="137">
        <v>23105</v>
      </c>
      <c r="J553" s="136" t="s">
        <v>542</v>
      </c>
      <c r="K553" s="136" t="s">
        <v>385</v>
      </c>
      <c r="L553" s="136" t="s">
        <v>408</v>
      </c>
      <c r="M553" s="141" t="s">
        <v>424</v>
      </c>
      <c r="N553" s="139">
        <v>4</v>
      </c>
      <c r="O553" s="136"/>
      <c r="P553" s="140">
        <v>6.22</v>
      </c>
    </row>
    <row r="554" spans="7:16" x14ac:dyDescent="0.25">
      <c r="G554" s="136" t="s">
        <v>1070</v>
      </c>
      <c r="H554" s="136" t="s">
        <v>1066</v>
      </c>
      <c r="I554" s="137">
        <v>23105</v>
      </c>
      <c r="J554" s="136" t="s">
        <v>542</v>
      </c>
      <c r="K554" s="136" t="s">
        <v>385</v>
      </c>
      <c r="L554" s="136" t="s">
        <v>408</v>
      </c>
      <c r="M554" s="141" t="s">
        <v>779</v>
      </c>
      <c r="N554" s="139">
        <v>3</v>
      </c>
      <c r="O554" s="136"/>
      <c r="P554" s="140">
        <v>6.1</v>
      </c>
    </row>
    <row r="555" spans="7:16" x14ac:dyDescent="0.25">
      <c r="G555" s="136" t="s">
        <v>1071</v>
      </c>
      <c r="H555" s="136" t="s">
        <v>1066</v>
      </c>
      <c r="I555" s="137">
        <v>22206</v>
      </c>
      <c r="J555" s="136" t="s">
        <v>422</v>
      </c>
      <c r="K555" s="136" t="s">
        <v>385</v>
      </c>
      <c r="L555" s="136" t="s">
        <v>408</v>
      </c>
      <c r="M555" s="138">
        <v>9</v>
      </c>
      <c r="N555" s="142" t="s">
        <v>411</v>
      </c>
      <c r="O555" s="136"/>
      <c r="P555" s="140">
        <v>2.96</v>
      </c>
    </row>
    <row r="556" spans="7:16" x14ac:dyDescent="0.25">
      <c r="G556" s="136" t="s">
        <v>1072</v>
      </c>
      <c r="H556" s="136" t="s">
        <v>1073</v>
      </c>
      <c r="I556" s="137">
        <v>22206</v>
      </c>
      <c r="J556" s="136" t="s">
        <v>422</v>
      </c>
      <c r="K556" s="136" t="s">
        <v>385</v>
      </c>
      <c r="L556" s="136" t="s">
        <v>386</v>
      </c>
      <c r="M556" s="138">
        <v>5</v>
      </c>
      <c r="N556" s="142" t="s">
        <v>411</v>
      </c>
      <c r="O556" s="136"/>
      <c r="P556" s="140">
        <v>4.04</v>
      </c>
    </row>
    <row r="557" spans="7:16" x14ac:dyDescent="0.25">
      <c r="G557" s="136" t="s">
        <v>1074</v>
      </c>
      <c r="H557" s="136" t="s">
        <v>1073</v>
      </c>
      <c r="I557" s="137">
        <v>23105</v>
      </c>
      <c r="J557" s="136" t="s">
        <v>542</v>
      </c>
      <c r="K557" s="136" t="s">
        <v>385</v>
      </c>
      <c r="L557" s="136" t="s">
        <v>386</v>
      </c>
      <c r="M557" s="141" t="s">
        <v>532</v>
      </c>
      <c r="N557" s="139">
        <v>4</v>
      </c>
      <c r="O557" s="136"/>
      <c r="P557" s="140">
        <v>6.49</v>
      </c>
    </row>
    <row r="558" spans="7:16" x14ac:dyDescent="0.25">
      <c r="G558" s="136" t="s">
        <v>1075</v>
      </c>
      <c r="H558" s="136" t="s">
        <v>1073</v>
      </c>
      <c r="I558" s="137">
        <v>23105</v>
      </c>
      <c r="J558" s="136" t="s">
        <v>542</v>
      </c>
      <c r="K558" s="136" t="s">
        <v>385</v>
      </c>
      <c r="L558" s="136" t="s">
        <v>386</v>
      </c>
      <c r="M558" s="138">
        <v>4</v>
      </c>
      <c r="N558" s="139">
        <v>7</v>
      </c>
      <c r="O558" s="136"/>
      <c r="P558" s="140">
        <v>4.55</v>
      </c>
    </row>
    <row r="559" spans="7:16" x14ac:dyDescent="0.25">
      <c r="G559" s="136" t="s">
        <v>1076</v>
      </c>
      <c r="H559" s="136" t="s">
        <v>1073</v>
      </c>
      <c r="I559" s="137">
        <v>23110</v>
      </c>
      <c r="J559" s="136" t="s">
        <v>539</v>
      </c>
      <c r="K559" s="136" t="s">
        <v>385</v>
      </c>
      <c r="L559" s="136" t="s">
        <v>386</v>
      </c>
      <c r="M559" s="141" t="s">
        <v>530</v>
      </c>
      <c r="N559" s="139">
        <v>5</v>
      </c>
      <c r="O559" s="136"/>
      <c r="P559" s="140">
        <v>7.03</v>
      </c>
    </row>
    <row r="560" spans="7:16" x14ac:dyDescent="0.25">
      <c r="G560" s="136" t="s">
        <v>1077</v>
      </c>
      <c r="H560" s="136" t="s">
        <v>1073</v>
      </c>
      <c r="I560" s="137">
        <v>23110</v>
      </c>
      <c r="J560" s="136" t="s">
        <v>539</v>
      </c>
      <c r="K560" s="136" t="s">
        <v>385</v>
      </c>
      <c r="L560" s="136" t="s">
        <v>386</v>
      </c>
      <c r="M560" s="141" t="s">
        <v>444</v>
      </c>
      <c r="N560" s="139">
        <v>3</v>
      </c>
      <c r="O560" s="136"/>
      <c r="P560" s="140">
        <v>6.96</v>
      </c>
    </row>
    <row r="561" spans="7:16" x14ac:dyDescent="0.25">
      <c r="G561" s="136" t="s">
        <v>1078</v>
      </c>
      <c r="H561" s="136" t="s">
        <v>1079</v>
      </c>
      <c r="I561" s="137">
        <v>23105</v>
      </c>
      <c r="J561" s="136" t="s">
        <v>542</v>
      </c>
      <c r="K561" s="136" t="s">
        <v>385</v>
      </c>
      <c r="L561" s="136" t="s">
        <v>396</v>
      </c>
      <c r="M561" s="141" t="s">
        <v>602</v>
      </c>
      <c r="N561" s="139">
        <v>4</v>
      </c>
      <c r="O561" s="136"/>
      <c r="P561" s="140">
        <v>10.91</v>
      </c>
    </row>
    <row r="562" spans="7:16" x14ac:dyDescent="0.25">
      <c r="G562" s="136" t="s">
        <v>1080</v>
      </c>
      <c r="H562" s="136" t="s">
        <v>1079</v>
      </c>
      <c r="I562" s="137">
        <v>23105</v>
      </c>
      <c r="J562" s="136" t="s">
        <v>542</v>
      </c>
      <c r="K562" s="136" t="s">
        <v>385</v>
      </c>
      <c r="L562" s="136" t="s">
        <v>396</v>
      </c>
      <c r="M562" s="141" t="s">
        <v>603</v>
      </c>
      <c r="N562" s="139">
        <v>7</v>
      </c>
      <c r="O562" s="136"/>
      <c r="P562" s="140">
        <v>11.14</v>
      </c>
    </row>
    <row r="563" spans="7:16" x14ac:dyDescent="0.25">
      <c r="G563" s="136" t="s">
        <v>1081</v>
      </c>
      <c r="H563" s="136" t="s">
        <v>1079</v>
      </c>
      <c r="I563" s="137">
        <v>23110</v>
      </c>
      <c r="J563" s="136" t="s">
        <v>539</v>
      </c>
      <c r="K563" s="136" t="s">
        <v>385</v>
      </c>
      <c r="L563" s="136" t="s">
        <v>396</v>
      </c>
      <c r="M563" s="143">
        <v>3</v>
      </c>
      <c r="N563" s="139">
        <v>5</v>
      </c>
      <c r="O563" s="136"/>
      <c r="P563" s="140">
        <v>2.56</v>
      </c>
    </row>
    <row r="564" spans="7:16" x14ac:dyDescent="0.25">
      <c r="G564" s="136" t="s">
        <v>1082</v>
      </c>
      <c r="H564" s="136" t="s">
        <v>1079</v>
      </c>
      <c r="I564" s="137">
        <v>23110</v>
      </c>
      <c r="J564" s="136" t="s">
        <v>539</v>
      </c>
      <c r="K564" s="136" t="s">
        <v>385</v>
      </c>
      <c r="L564" s="136" t="s">
        <v>396</v>
      </c>
      <c r="M564" s="143">
        <v>4</v>
      </c>
      <c r="N564" s="139">
        <v>3</v>
      </c>
      <c r="O564" s="136"/>
      <c r="P564" s="140">
        <v>4.5599999999999996</v>
      </c>
    </row>
    <row r="566" spans="7:16" x14ac:dyDescent="0.25">
      <c r="P566" s="155"/>
    </row>
    <row r="567" spans="7:16" x14ac:dyDescent="0.25">
      <c r="P567" s="154">
        <f>SUM(P114:P566)</f>
        <v>5245.1200000000126</v>
      </c>
    </row>
  </sheetData>
  <mergeCells count="112">
    <mergeCell ref="O17:P17"/>
    <mergeCell ref="O18:P18"/>
    <mergeCell ref="O19:P19"/>
    <mergeCell ref="O20:P20"/>
    <mergeCell ref="O21:P21"/>
    <mergeCell ref="A1:D1"/>
    <mergeCell ref="G1:O1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27:P27"/>
    <mergeCell ref="O28:P28"/>
    <mergeCell ref="O29:P29"/>
    <mergeCell ref="O30:P30"/>
    <mergeCell ref="O31:P31"/>
    <mergeCell ref="O22:P22"/>
    <mergeCell ref="O23:P23"/>
    <mergeCell ref="O24:P24"/>
    <mergeCell ref="O25:P25"/>
    <mergeCell ref="O26:P26"/>
    <mergeCell ref="O37:P37"/>
    <mergeCell ref="O38:P38"/>
    <mergeCell ref="O39:P39"/>
    <mergeCell ref="O40:P40"/>
    <mergeCell ref="O41:P41"/>
    <mergeCell ref="O32:P32"/>
    <mergeCell ref="O33:P33"/>
    <mergeCell ref="O34:P34"/>
    <mergeCell ref="O35:P35"/>
    <mergeCell ref="O36:P36"/>
    <mergeCell ref="O47:P47"/>
    <mergeCell ref="O48:P48"/>
    <mergeCell ref="O49:P49"/>
    <mergeCell ref="O50:P50"/>
    <mergeCell ref="O51:P51"/>
    <mergeCell ref="O42:P42"/>
    <mergeCell ref="O43:P43"/>
    <mergeCell ref="O44:P44"/>
    <mergeCell ref="O45:P45"/>
    <mergeCell ref="O46:P46"/>
    <mergeCell ref="O57:P57"/>
    <mergeCell ref="O58:P58"/>
    <mergeCell ref="O59:P59"/>
    <mergeCell ref="O60:P60"/>
    <mergeCell ref="O61:P61"/>
    <mergeCell ref="O52:P52"/>
    <mergeCell ref="O53:P53"/>
    <mergeCell ref="O54:P54"/>
    <mergeCell ref="O55:P55"/>
    <mergeCell ref="O56:P56"/>
    <mergeCell ref="O67:P67"/>
    <mergeCell ref="O68:P68"/>
    <mergeCell ref="O69:P69"/>
    <mergeCell ref="O70:P70"/>
    <mergeCell ref="O71:P71"/>
    <mergeCell ref="O62:P62"/>
    <mergeCell ref="O63:P63"/>
    <mergeCell ref="O64:P64"/>
    <mergeCell ref="O65:P65"/>
    <mergeCell ref="O66:P66"/>
    <mergeCell ref="O77:P77"/>
    <mergeCell ref="O78:P78"/>
    <mergeCell ref="O79:P79"/>
    <mergeCell ref="O80:P80"/>
    <mergeCell ref="O81:P81"/>
    <mergeCell ref="O72:P72"/>
    <mergeCell ref="O73:P73"/>
    <mergeCell ref="O74:P74"/>
    <mergeCell ref="O75:P75"/>
    <mergeCell ref="O76:P76"/>
    <mergeCell ref="O87:P87"/>
    <mergeCell ref="O88:P88"/>
    <mergeCell ref="O89:P89"/>
    <mergeCell ref="O90:P90"/>
    <mergeCell ref="O91:P91"/>
    <mergeCell ref="O82:P82"/>
    <mergeCell ref="O83:P83"/>
    <mergeCell ref="O84:P84"/>
    <mergeCell ref="O85:P85"/>
    <mergeCell ref="O86:P86"/>
    <mergeCell ref="O97:P97"/>
    <mergeCell ref="O98:P98"/>
    <mergeCell ref="O99:P99"/>
    <mergeCell ref="O100:P100"/>
    <mergeCell ref="O101:P101"/>
    <mergeCell ref="O92:P92"/>
    <mergeCell ref="O93:P93"/>
    <mergeCell ref="O94:P94"/>
    <mergeCell ref="O95:P95"/>
    <mergeCell ref="O96:P96"/>
    <mergeCell ref="O112:P112"/>
    <mergeCell ref="O113:P113"/>
    <mergeCell ref="O107:P107"/>
    <mergeCell ref="O108:P108"/>
    <mergeCell ref="O109:P109"/>
    <mergeCell ref="O110:P110"/>
    <mergeCell ref="O111:P111"/>
    <mergeCell ref="O102:P102"/>
    <mergeCell ref="O103:P103"/>
    <mergeCell ref="O104:P104"/>
    <mergeCell ref="O105:P105"/>
    <mergeCell ref="O106:P106"/>
  </mergeCells>
  <pageMargins left="0.7" right="0.7" top="0.75" bottom="0.75" header="0.3" footer="0.3"/>
  <pageSetup scale="90" orientation="portrait" horizontalDpi="4294967295" verticalDpi="4294967295" r:id="rId1"/>
  <colBreaks count="1" manualBreakCount="1">
    <brk id="5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32F9-1F0F-4C9A-936B-057EE59ED621}">
  <sheetPr>
    <tabColor rgb="FFFFFF00"/>
  </sheetPr>
  <dimension ref="A1:J26"/>
  <sheetViews>
    <sheetView zoomScale="80" zoomScaleNormal="80" workbookViewId="0">
      <selection activeCell="E46" sqref="E46"/>
    </sheetView>
  </sheetViews>
  <sheetFormatPr defaultRowHeight="15" x14ac:dyDescent="0.25"/>
  <cols>
    <col min="1" max="1" width="26.7109375" customWidth="1"/>
    <col min="2" max="2" width="21.140625" customWidth="1"/>
    <col min="3" max="3" width="20.5703125" customWidth="1"/>
    <col min="4" max="4" width="37.85546875" customWidth="1"/>
    <col min="5" max="5" width="19.7109375" customWidth="1"/>
    <col min="6" max="6" width="16.7109375" bestFit="1" customWidth="1"/>
    <col min="7" max="8" width="9.5703125" bestFit="1" customWidth="1"/>
    <col min="9" max="9" width="8.5703125" bestFit="1" customWidth="1"/>
    <col min="10" max="10" width="13.85546875" bestFit="1" customWidth="1"/>
  </cols>
  <sheetData>
    <row r="1" spans="1:4" ht="24" customHeight="1" x14ac:dyDescent="0.3">
      <c r="A1" s="188" t="s">
        <v>373</v>
      </c>
      <c r="B1" s="178"/>
      <c r="C1" s="179"/>
    </row>
    <row r="2" spans="1:4" x14ac:dyDescent="0.25">
      <c r="A2" s="25" t="s">
        <v>34</v>
      </c>
      <c r="B2" s="25" t="s">
        <v>85</v>
      </c>
      <c r="C2" s="98" t="s">
        <v>206</v>
      </c>
    </row>
    <row r="3" spans="1:4" x14ac:dyDescent="0.25">
      <c r="A3" s="25" t="s">
        <v>372</v>
      </c>
      <c r="B3" s="127">
        <v>1056</v>
      </c>
      <c r="C3" s="98" t="s">
        <v>5</v>
      </c>
      <c r="D3" s="17" t="s">
        <v>374</v>
      </c>
    </row>
    <row r="25" spans="5:10" x14ac:dyDescent="0.25">
      <c r="E25" s="17"/>
      <c r="F25" s="17"/>
      <c r="G25" s="17"/>
      <c r="H25" s="17"/>
      <c r="I25" s="17"/>
      <c r="J25" s="17"/>
    </row>
    <row r="26" spans="5:10" x14ac:dyDescent="0.25">
      <c r="E26" s="17"/>
      <c r="F26" s="17"/>
      <c r="G26" s="17"/>
      <c r="H26" s="17"/>
      <c r="I26" s="17"/>
      <c r="J26" s="17"/>
    </row>
  </sheetData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0B7D4CD13F114C9287548DB92DDB49" ma:contentTypeVersion="11" ma:contentTypeDescription="Create a new document." ma:contentTypeScope="" ma:versionID="f9888b1a6bd1597d138f6809af3784e5">
  <xsd:schema xmlns:xsd="http://www.w3.org/2001/XMLSchema" xmlns:xs="http://www.w3.org/2001/XMLSchema" xmlns:p="http://schemas.microsoft.com/office/2006/metadata/properties" xmlns:ns2="d26a456c-32c3-465b-8a5d-a2a9e01b2039" xmlns:ns3="03c3e410-b4e9-4c7a-a463-22ea21a6ed6e" targetNamespace="http://schemas.microsoft.com/office/2006/metadata/properties" ma:root="true" ma:fieldsID="d2ac96ff3ef09ab6773a5fabff208cc7" ns2:_="" ns3:_="">
    <xsd:import namespace="d26a456c-32c3-465b-8a5d-a2a9e01b2039"/>
    <xsd:import namespace="03c3e410-b4e9-4c7a-a463-22ea21a6e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456c-32c3-465b-8a5d-a2a9e01b2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6966180-c2dc-4445-a324-2ec987afc6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3e410-b4e9-4c7a-a463-22ea21a6ed6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8520f3f-fe21-412d-8784-fd7dd4daebdd}" ma:internalName="TaxCatchAll" ma:showField="CatchAllData" ma:web="03c3e410-b4e9-4c7a-a463-22ea21a6e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c3e410-b4e9-4c7a-a463-22ea21a6ed6e" xsi:nil="true"/>
    <lcf76f155ced4ddcb4097134ff3c332f xmlns="d26a456c-32c3-465b-8a5d-a2a9e01b20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46AA4F-C8D5-49EA-B2D1-140E2F7A3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a456c-32c3-465b-8a5d-a2a9e01b2039"/>
    <ds:schemaRef ds:uri="03c3e410-b4e9-4c7a-a463-22ea21a6e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B728CF-1648-44AB-9D8D-CF4CC6D70D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4A14D8-B5A7-40C6-A094-010680B65E32}">
  <ds:schemaRefs>
    <ds:schemaRef ds:uri="http://schemas.microsoft.com/office/2006/metadata/properties"/>
    <ds:schemaRef ds:uri="http://schemas.microsoft.com/office/infopath/2007/PartnerControls"/>
    <ds:schemaRef ds:uri="03c3e410-b4e9-4c7a-a463-22ea21a6ed6e"/>
    <ds:schemaRef ds:uri="d26a456c-32c3-465b-8a5d-a2a9e01b20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Olía</vt:lpstr>
      <vt:lpstr>Umbúðir </vt:lpstr>
      <vt:lpstr>Ísl Gámafélagið-Orkugerðin</vt:lpstr>
      <vt:lpstr>Rafmagn</vt:lpstr>
      <vt:lpstr>Heitt vatn</vt:lpstr>
      <vt:lpstr>Notkun hættulegra efna</vt:lpstr>
      <vt:lpstr>Fóður</vt:lpstr>
      <vt:lpstr>Úrgangur</vt:lpstr>
      <vt:lpstr>Eggjaframleiðsla</vt:lpstr>
      <vt:lpstr>Kalt vatn úr borholu</vt:lpstr>
      <vt:lpstr>Rafmagn!Print_Area</vt:lpstr>
      <vt:lpstr>Úrgangur!Print_Area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Nesbú Eggsson</dc:creator>
  <cp:lastModifiedBy>Kristín Daníelsdóttir</cp:lastModifiedBy>
  <cp:lastPrinted>2026-03-31T13:22:02Z</cp:lastPrinted>
  <dcterms:created xsi:type="dcterms:W3CDTF">2020-04-20T14:02:14Z</dcterms:created>
  <dcterms:modified xsi:type="dcterms:W3CDTF">2026-04-30T15:26:35Z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2023-05-10T14:24:17Z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8b6857d4-c2b9-4266-9343-115c56628478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0x010100FB0B7D4CD13F114C9287548DB92DDB49</vt:lpwstr>
  </property>
  <property fmtid="{D5CDD505-2E9C-101B-9397-08002B2CF9AE}" pid="10" name="MediaServiceImageTags">
    <vt:lpwstr/>
  </property>
</Properties>
</file>